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eonos.sharepoint.com/sites/BAGEMS-ZertifizierungnachBDEW/Shared Documents/Organisation/Überarbeitung TAB-MS/"/>
    </mc:Choice>
  </mc:AlternateContent>
  <xr:revisionPtr revIDLastSave="129" documentId="8_{EB3579FF-BC96-42FD-AB43-A180DDC9C0FF}" xr6:coauthVersionLast="47" xr6:coauthVersionMax="47" xr10:uidLastSave="{76E9CE86-7690-435B-9572-06DC9756FC69}"/>
  <bookViews>
    <workbookView xWindow="1453" yWindow="275" windowWidth="23433" windowHeight="13405" xr2:uid="{00000000-000D-0000-FFFF-FFFF00000000}"/>
  </bookViews>
  <sheets>
    <sheet name="RD bis 6 SR" sheetId="12" r:id="rId1"/>
    <sheet name="DropDown" sheetId="10" state="hidden" r:id="rId2"/>
  </sheets>
  <definedNames>
    <definedName name="_xlnm.Print_Area" localSheetId="0">'RD bis 6 SR'!$A$1:$AH$42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W30" i="12" l="1"/>
  <c r="AW29" i="12"/>
  <c r="AW28" i="12"/>
  <c r="U31" i="12" l="1"/>
  <c r="AP31" i="12" s="1"/>
  <c r="T31" i="12"/>
  <c r="AO31" i="12" s="1"/>
  <c r="S31" i="12"/>
  <c r="R31" i="12"/>
  <c r="AV31" i="12" s="1"/>
  <c r="AT31" i="12"/>
  <c r="AL31" i="12"/>
  <c r="AK31" i="12"/>
  <c r="U30" i="12"/>
  <c r="AP30" i="12" s="1"/>
  <c r="T30" i="12"/>
  <c r="AO30" i="12" s="1"/>
  <c r="S30" i="12"/>
  <c r="R30" i="12"/>
  <c r="AT30" i="12"/>
  <c r="AL30" i="12"/>
  <c r="AK30" i="12"/>
  <c r="U29" i="12"/>
  <c r="AP29" i="12" s="1"/>
  <c r="T29" i="12"/>
  <c r="AO29" i="12" s="1"/>
  <c r="S29" i="12"/>
  <c r="R29" i="12"/>
  <c r="AT29" i="12"/>
  <c r="AL29" i="12"/>
  <c r="AK29" i="12"/>
  <c r="AT28" i="12"/>
  <c r="AL28" i="12"/>
  <c r="AK28" i="12"/>
  <c r="U28" i="12"/>
  <c r="AP28" i="12" s="1"/>
  <c r="T28" i="12"/>
  <c r="AO28" i="12" s="1"/>
  <c r="S28" i="12"/>
  <c r="R28" i="12"/>
  <c r="AV28" i="12" s="1"/>
  <c r="AT25" i="12"/>
  <c r="AT26" i="12"/>
  <c r="AT27" i="12"/>
  <c r="AL24" i="12"/>
  <c r="U24" i="12"/>
  <c r="AP24" i="12" s="1"/>
  <c r="T24" i="12"/>
  <c r="AO24" i="12" s="1"/>
  <c r="S24" i="12"/>
  <c r="R24" i="12"/>
  <c r="AV24" i="12" s="1"/>
  <c r="U25" i="12"/>
  <c r="AP25" i="12" s="1"/>
  <c r="T25" i="12"/>
  <c r="AO25" i="12" s="1"/>
  <c r="S25" i="12"/>
  <c r="R25" i="12"/>
  <c r="AV25" i="12" s="1"/>
  <c r="U26" i="12"/>
  <c r="AP26" i="12" s="1"/>
  <c r="T26" i="12"/>
  <c r="AO26" i="12" s="1"/>
  <c r="S26" i="12"/>
  <c r="R26" i="12"/>
  <c r="N8" i="12"/>
  <c r="R27" i="12"/>
  <c r="S27" i="12"/>
  <c r="T27" i="12"/>
  <c r="AO27" i="12" s="1"/>
  <c r="U27" i="12"/>
  <c r="AP27" i="12" s="1"/>
  <c r="AL27" i="12"/>
  <c r="AK27" i="12"/>
  <c r="AL26" i="12"/>
  <c r="AK26" i="12"/>
  <c r="AL25" i="12"/>
  <c r="AK25" i="12"/>
  <c r="AT24" i="12"/>
  <c r="AK24" i="12"/>
  <c r="AV26" i="12" l="1"/>
  <c r="AV30" i="12"/>
  <c r="AV29" i="12"/>
  <c r="AV27" i="12"/>
  <c r="AQ24" i="12"/>
  <c r="AR24" i="12" s="1"/>
  <c r="AM30" i="12"/>
  <c r="AI30" i="12"/>
  <c r="AJ30" i="12"/>
  <c r="C30" i="12"/>
  <c r="V30" i="12"/>
  <c r="AN30" i="12"/>
  <c r="V24" i="12"/>
  <c r="C24" i="12"/>
  <c r="AS24" i="12" s="1"/>
  <c r="AJ24" i="12"/>
  <c r="AI24" i="12"/>
  <c r="AN26" i="12"/>
  <c r="AM29" i="12"/>
  <c r="AJ29" i="12"/>
  <c r="AI29" i="12"/>
  <c r="C29" i="12"/>
  <c r="V29" i="12"/>
  <c r="AN27" i="12"/>
  <c r="AM27" i="12"/>
  <c r="AI27" i="12"/>
  <c r="AJ27" i="12"/>
  <c r="C27" i="12"/>
  <c r="AW27" i="12" s="1"/>
  <c r="V27" i="12"/>
  <c r="AN29" i="12"/>
  <c r="AN24" i="12"/>
  <c r="V25" i="12"/>
  <c r="C25" i="12"/>
  <c r="AW25" i="12" s="1"/>
  <c r="AJ25" i="12"/>
  <c r="AI25" i="12"/>
  <c r="AI28" i="12"/>
  <c r="AJ28" i="12"/>
  <c r="C28" i="12"/>
  <c r="V28" i="12"/>
  <c r="V31" i="12"/>
  <c r="AJ31" i="12"/>
  <c r="AI31" i="12"/>
  <c r="C31" i="12"/>
  <c r="AW31" i="12" s="1"/>
  <c r="AN25" i="12"/>
  <c r="AN28" i="12"/>
  <c r="AN31" i="12"/>
  <c r="AQ25" i="12"/>
  <c r="AR25" i="12" s="1"/>
  <c r="AM26" i="12"/>
  <c r="AI26" i="12"/>
  <c r="C26" i="12"/>
  <c r="AW26" i="12" s="1"/>
  <c r="V26" i="12"/>
  <c r="AJ26" i="12"/>
  <c r="AU31" i="12"/>
  <c r="AQ27" i="12"/>
  <c r="AR27" i="12" s="1"/>
  <c r="AQ26" i="12"/>
  <c r="AR26" i="12" s="1"/>
  <c r="AQ31" i="12"/>
  <c r="AR31" i="12" s="1"/>
  <c r="AU24" i="12"/>
  <c r="AU28" i="12"/>
  <c r="AQ30" i="12"/>
  <c r="AR30" i="12" s="1"/>
  <c r="AG24" i="12"/>
  <c r="AQ28" i="12"/>
  <c r="AR28" i="12" s="1"/>
  <c r="AQ29" i="12"/>
  <c r="AR29" i="12" s="1"/>
  <c r="AU25" i="12"/>
  <c r="AU30" i="12"/>
  <c r="AU29" i="12"/>
  <c r="AU27" i="12"/>
  <c r="AU26" i="12"/>
  <c r="AM31" i="12"/>
  <c r="AM28" i="12"/>
  <c r="AM25" i="12"/>
  <c r="AM24" i="12"/>
  <c r="AH31" i="12" l="1"/>
  <c r="AD31" i="12" s="1"/>
  <c r="AH25" i="12"/>
  <c r="AD25" i="12" s="1"/>
  <c r="AH29" i="12"/>
  <c r="AD29" i="12" s="1"/>
  <c r="AH26" i="12"/>
  <c r="AH27" i="12"/>
  <c r="AD27" i="12" s="1"/>
  <c r="AH24" i="12"/>
  <c r="AH30" i="12"/>
  <c r="AD30" i="12" s="1"/>
  <c r="AH28" i="12"/>
  <c r="AD28" i="12" s="1"/>
  <c r="AD26" i="12"/>
  <c r="AD24" i="1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tc={9C98C3E3-E509-435D-8FB3-6DE989E16122}</author>
    <author>tc={BC615FBD-DE83-452A-AA23-E42A2F417A24}</author>
  </authors>
  <commentList>
    <comment ref="AQ24" authorId="0" shapeId="0" xr:uid="{9C98C3E3-E509-435D-8FB3-6DE989E16122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Formel für das Herunterfahren</t>
      </text>
    </comment>
    <comment ref="AQ28" authorId="1" shapeId="0" xr:uid="{BC615FBD-DE83-452A-AA23-E42A2F417A24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Formel für Hochfahren</t>
      </text>
    </comment>
  </commentList>
</comments>
</file>

<file path=xl/sharedStrings.xml><?xml version="1.0" encoding="utf-8"?>
<sst xmlns="http://schemas.openxmlformats.org/spreadsheetml/2006/main" count="181" uniqueCount="110">
  <si>
    <t>Datum:</t>
  </si>
  <si>
    <t>Prüfer vor Ort:</t>
  </si>
  <si>
    <t>1. Kunden-/Anlagendaten</t>
  </si>
  <si>
    <t>Energieart</t>
  </si>
  <si>
    <t>Sonstiges</t>
  </si>
  <si>
    <t>Energieträger</t>
  </si>
  <si>
    <t>Anlagenname</t>
  </si>
  <si>
    <t>Anlagenbetreiber</t>
  </si>
  <si>
    <t>Anschlussvariante</t>
  </si>
  <si>
    <t>Kommentar</t>
  </si>
  <si>
    <t>Photovoltaik</t>
  </si>
  <si>
    <t>Windkraft</t>
  </si>
  <si>
    <t>Biogas, Biomasse</t>
  </si>
  <si>
    <t>Wasserkraft</t>
  </si>
  <si>
    <t>Blockheizkraftwerk</t>
  </si>
  <si>
    <t>Testanlage</t>
  </si>
  <si>
    <t>Testkunde</t>
  </si>
  <si>
    <t>TH Test</t>
  </si>
  <si>
    <t>Übergabestation</t>
  </si>
  <si>
    <t>Energiepark-Nr.</t>
  </si>
  <si>
    <t>Netzanschlusspunkt</t>
  </si>
  <si>
    <t>ja</t>
  </si>
  <si>
    <t>nein</t>
  </si>
  <si>
    <r>
      <t xml:space="preserve">Inst. Leistung </t>
    </r>
    <r>
      <rPr>
        <sz val="11"/>
        <color theme="1"/>
        <rFont val="Calibri"/>
        <family val="2"/>
        <scheme val="minor"/>
      </rPr>
      <t>P</t>
    </r>
    <r>
      <rPr>
        <vertAlign val="subscript"/>
        <sz val="11"/>
        <color theme="1"/>
        <rFont val="Calibri"/>
        <family val="2"/>
        <scheme val="minor"/>
      </rPr>
      <t>b Inst</t>
    </r>
    <r>
      <rPr>
        <b/>
        <vertAlign val="subscript"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(SR 2)</t>
    </r>
  </si>
  <si>
    <r>
      <t>vertragliche Einspeiseleistung P</t>
    </r>
    <r>
      <rPr>
        <b/>
        <vertAlign val="subscript"/>
        <sz val="11"/>
        <color theme="1"/>
        <rFont val="Calibri"/>
        <family val="2"/>
        <scheme val="minor"/>
      </rPr>
      <t>AV,E</t>
    </r>
    <r>
      <rPr>
        <b/>
        <sz val="11"/>
        <color theme="1"/>
        <rFont val="Calibri"/>
        <family val="2"/>
        <scheme val="minor"/>
      </rPr>
      <t xml:space="preserve"> (MW)</t>
    </r>
  </si>
  <si>
    <t>Anzahl der SR in der Kundenanlage:</t>
  </si>
  <si>
    <r>
      <t xml:space="preserve">Inst. Leistung </t>
    </r>
    <r>
      <rPr>
        <sz val="11"/>
        <color theme="1"/>
        <rFont val="Calibri"/>
        <family val="2"/>
        <scheme val="minor"/>
      </rPr>
      <t>P</t>
    </r>
    <r>
      <rPr>
        <vertAlign val="subscript"/>
        <sz val="11"/>
        <color theme="1"/>
        <rFont val="Calibri"/>
        <family val="2"/>
        <scheme val="minor"/>
      </rPr>
      <t>b Inst</t>
    </r>
    <r>
      <rPr>
        <b/>
        <vertAlign val="subscript"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(SR 3)</t>
    </r>
  </si>
  <si>
    <r>
      <t xml:space="preserve">Inst. Leistung </t>
    </r>
    <r>
      <rPr>
        <sz val="11"/>
        <color theme="1"/>
        <rFont val="Calibri"/>
        <family val="2"/>
        <scheme val="minor"/>
      </rPr>
      <t>P</t>
    </r>
    <r>
      <rPr>
        <vertAlign val="subscript"/>
        <sz val="11"/>
        <color theme="1"/>
        <rFont val="Calibri"/>
        <family val="2"/>
        <scheme val="minor"/>
      </rPr>
      <t>b Inst</t>
    </r>
    <r>
      <rPr>
        <b/>
        <vertAlign val="subscript"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(SR 4)</t>
    </r>
  </si>
  <si>
    <r>
      <t xml:space="preserve">Inst. Leistung </t>
    </r>
    <r>
      <rPr>
        <sz val="11"/>
        <color theme="1"/>
        <rFont val="Calibri"/>
        <family val="2"/>
        <scheme val="minor"/>
      </rPr>
      <t>P</t>
    </r>
    <r>
      <rPr>
        <vertAlign val="subscript"/>
        <sz val="11"/>
        <color theme="1"/>
        <rFont val="Calibri"/>
        <family val="2"/>
        <scheme val="minor"/>
      </rPr>
      <t>b Inst</t>
    </r>
    <r>
      <rPr>
        <b/>
        <vertAlign val="subscript"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(SR 5)</t>
    </r>
  </si>
  <si>
    <r>
      <t xml:space="preserve">Inst. Leistung </t>
    </r>
    <r>
      <rPr>
        <sz val="11"/>
        <color theme="1"/>
        <rFont val="Calibri"/>
        <family val="2"/>
        <scheme val="minor"/>
      </rPr>
      <t>P</t>
    </r>
    <r>
      <rPr>
        <vertAlign val="subscript"/>
        <sz val="11"/>
        <color theme="1"/>
        <rFont val="Calibri"/>
        <family val="2"/>
        <scheme val="minor"/>
      </rPr>
      <t>b Inst</t>
    </r>
    <r>
      <rPr>
        <b/>
        <vertAlign val="subscript"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(SR 6)</t>
    </r>
  </si>
  <si>
    <r>
      <t>P</t>
    </r>
    <r>
      <rPr>
        <vertAlign val="subscript"/>
        <sz val="11"/>
        <color theme="1"/>
        <rFont val="Calibri"/>
        <family val="2"/>
        <scheme val="minor"/>
      </rPr>
      <t xml:space="preserve">akt </t>
    </r>
    <r>
      <rPr>
        <sz val="11"/>
        <color theme="1"/>
        <rFont val="Calibri"/>
        <family val="2"/>
        <scheme val="minor"/>
      </rPr>
      <t>[MW] am NAP</t>
    </r>
  </si>
  <si>
    <r>
      <t>2. Funktionsprüfung Redispatchkonzept mit P</t>
    </r>
    <r>
      <rPr>
        <b/>
        <vertAlign val="subscript"/>
        <sz val="11"/>
        <color theme="1"/>
        <rFont val="Calibri"/>
        <family val="2"/>
        <scheme val="minor"/>
      </rPr>
      <t>AVE</t>
    </r>
    <r>
      <rPr>
        <b/>
        <sz val="11"/>
        <color theme="1"/>
        <rFont val="Calibri"/>
        <family val="2"/>
        <scheme val="minor"/>
      </rPr>
      <t>-Überwachung</t>
    </r>
  </si>
  <si>
    <t>Messwerte vor Redispatch</t>
  </si>
  <si>
    <r>
      <t>P</t>
    </r>
    <r>
      <rPr>
        <vertAlign val="subscript"/>
        <sz val="11"/>
        <color theme="1"/>
        <rFont val="Calibri"/>
        <family val="2"/>
        <scheme val="minor"/>
      </rPr>
      <t>akt</t>
    </r>
    <r>
      <rPr>
        <sz val="11"/>
        <color theme="1"/>
        <rFont val="Calibri"/>
        <family val="2"/>
        <scheme val="minor"/>
      </rPr>
      <t xml:space="preserve"> SR 1 [MW] </t>
    </r>
  </si>
  <si>
    <r>
      <t>P</t>
    </r>
    <r>
      <rPr>
        <vertAlign val="subscript"/>
        <sz val="11"/>
        <color theme="1"/>
        <rFont val="Calibri"/>
        <family val="2"/>
        <scheme val="minor"/>
      </rPr>
      <t>akt</t>
    </r>
    <r>
      <rPr>
        <sz val="11"/>
        <color theme="1"/>
        <rFont val="Calibri"/>
        <family val="2"/>
        <scheme val="minor"/>
      </rPr>
      <t xml:space="preserve"> SR 2 [MW] </t>
    </r>
  </si>
  <si>
    <r>
      <t>P</t>
    </r>
    <r>
      <rPr>
        <vertAlign val="subscript"/>
        <sz val="11"/>
        <color theme="1"/>
        <rFont val="Calibri"/>
        <family val="2"/>
        <scheme val="minor"/>
      </rPr>
      <t>akt</t>
    </r>
    <r>
      <rPr>
        <sz val="11"/>
        <color theme="1"/>
        <rFont val="Calibri"/>
        <family val="2"/>
        <scheme val="minor"/>
      </rPr>
      <t xml:space="preserve"> SR 3 [MW] </t>
    </r>
  </si>
  <si>
    <r>
      <t>P</t>
    </r>
    <r>
      <rPr>
        <vertAlign val="subscript"/>
        <sz val="11"/>
        <color theme="1"/>
        <rFont val="Calibri"/>
        <family val="2"/>
        <scheme val="minor"/>
      </rPr>
      <t>akt</t>
    </r>
    <r>
      <rPr>
        <sz val="11"/>
        <color theme="1"/>
        <rFont val="Calibri"/>
        <family val="2"/>
        <scheme val="minor"/>
      </rPr>
      <t xml:space="preserve"> SR 4 [MW] </t>
    </r>
  </si>
  <si>
    <t>SR 1 durch 
PAVE-Regelung reduziert*?</t>
  </si>
  <si>
    <r>
      <t>P</t>
    </r>
    <r>
      <rPr>
        <vertAlign val="subscript"/>
        <sz val="11"/>
        <color theme="1"/>
        <rFont val="Calibri"/>
        <family val="2"/>
        <scheme val="minor"/>
      </rPr>
      <t>akt</t>
    </r>
    <r>
      <rPr>
        <sz val="11"/>
        <color theme="1"/>
        <rFont val="Calibri"/>
        <family val="2"/>
        <scheme val="minor"/>
      </rPr>
      <t xml:space="preserve"> SR 5 [MW] </t>
    </r>
  </si>
  <si>
    <r>
      <t>P</t>
    </r>
    <r>
      <rPr>
        <vertAlign val="subscript"/>
        <sz val="11"/>
        <color theme="1"/>
        <rFont val="Calibri"/>
        <family val="2"/>
        <scheme val="minor"/>
      </rPr>
      <t>akt</t>
    </r>
    <r>
      <rPr>
        <sz val="11"/>
        <color theme="1"/>
        <rFont val="Calibri"/>
        <family val="2"/>
        <scheme val="minor"/>
      </rPr>
      <t xml:space="preserve"> SR 6 [MW] </t>
    </r>
  </si>
  <si>
    <t>RD SR 1</t>
  </si>
  <si>
    <t>RD je SR</t>
  </si>
  <si>
    <t>RD SR 2</t>
  </si>
  <si>
    <t>RD SR 3</t>
  </si>
  <si>
    <t>RD SR 4</t>
  </si>
  <si>
    <t>RD SR 5</t>
  </si>
  <si>
    <t>RD SR 6</t>
  </si>
  <si>
    <t>Redispatch</t>
  </si>
  <si>
    <t>Messwerte nach Redispatch</t>
  </si>
  <si>
    <t>Kontrolle</t>
  </si>
  <si>
    <t>Kontrolle 1</t>
  </si>
  <si>
    <t>Kontrolle 2</t>
  </si>
  <si>
    <r>
      <t>P</t>
    </r>
    <r>
      <rPr>
        <vertAlign val="subscript"/>
        <sz val="11"/>
        <color theme="1"/>
        <rFont val="Calibri"/>
        <family val="2"/>
        <scheme val="minor"/>
      </rPr>
      <t>AVE,red</t>
    </r>
    <r>
      <rPr>
        <sz val="11"/>
        <color theme="1"/>
        <rFont val="Calibri"/>
        <family val="2"/>
        <scheme val="minor"/>
      </rPr>
      <t xml:space="preserve"> in der P</t>
    </r>
    <r>
      <rPr>
        <vertAlign val="subscript"/>
        <sz val="11"/>
        <color theme="1"/>
        <rFont val="Calibri"/>
        <family val="2"/>
        <scheme val="minor"/>
      </rPr>
      <t>AV,E</t>
    </r>
    <r>
      <rPr>
        <sz val="11"/>
        <color theme="1"/>
        <rFont val="Calibri"/>
        <family val="2"/>
        <scheme val="minor"/>
      </rPr>
      <t>-Regelung</t>
    </r>
  </si>
  <si>
    <t>Pakt(NAP) &gt; PAVE?</t>
  </si>
  <si>
    <t xml:space="preserve">Vor der Prüfung gilt: </t>
  </si>
  <si>
    <t>RD(SR1) = RD(SR2) = RD(SR3) = RD(SR4) = RD(SR5) = RD(SR6) = 100% Pinst</t>
  </si>
  <si>
    <t>Kontrolle 3</t>
  </si>
  <si>
    <t>Summe Pakt vor RD &gt; PAVE?</t>
  </si>
  <si>
    <t>Summe Pakt nach RD i.O.?</t>
  </si>
  <si>
    <t>Kontrolle 4</t>
  </si>
  <si>
    <t>Kontrolle 5</t>
  </si>
  <si>
    <t>SR 1 durch RD korrekt reduziert?:</t>
  </si>
  <si>
    <t>SR 2 durch RD korrekt reduziert?:</t>
  </si>
  <si>
    <t>Kontrolle 6</t>
  </si>
  <si>
    <t>Kontrolle 7</t>
  </si>
  <si>
    <t>SR 3 durch RD korrekt reduziert?:</t>
  </si>
  <si>
    <t>SR 4 durch RD korrekt reduziert?:</t>
  </si>
  <si>
    <r>
      <t xml:space="preserve">Inst. Leistung </t>
    </r>
    <r>
      <rPr>
        <sz val="11"/>
        <color theme="1"/>
        <rFont val="Calibri"/>
        <family val="2"/>
        <scheme val="minor"/>
      </rPr>
      <t>P</t>
    </r>
    <r>
      <rPr>
        <vertAlign val="subscript"/>
        <sz val="11"/>
        <color theme="1"/>
        <rFont val="Calibri"/>
        <family val="2"/>
        <scheme val="minor"/>
      </rPr>
      <t>b Inst</t>
    </r>
    <r>
      <rPr>
        <b/>
        <vertAlign val="subscript"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(SR 1) in MW</t>
    </r>
  </si>
  <si>
    <t>Kontrolle 8</t>
  </si>
  <si>
    <t>Kontrolle 9</t>
  </si>
  <si>
    <t>SR 5 durch RD korrekt reduziert?:</t>
  </si>
  <si>
    <t>Kontrolle 10</t>
  </si>
  <si>
    <t>SR 6 durch RD korrekt reduziert?:</t>
  </si>
  <si>
    <t>Kontrolle 11</t>
  </si>
  <si>
    <t>PAVE,red korrekt?</t>
  </si>
  <si>
    <t>Speicher</t>
  </si>
  <si>
    <t>Bei Speichern muss die Erzeugungsleistung vor RD kleiner sein als die Erzeugungsleistung, die sich durch die anschließende RD-Vorgabe ergeben würde. Ist das nicht der Fall, ist Pakt(Speicher) entsprechend zu simulieren.</t>
  </si>
  <si>
    <r>
      <t xml:space="preserve">Wenn </t>
    </r>
    <r>
      <rPr>
        <sz val="11"/>
        <color theme="1"/>
        <rFont val="Aptos Narrow"/>
        <family val="2"/>
      </rPr>
      <t>ΣP</t>
    </r>
    <r>
      <rPr>
        <vertAlign val="subscript"/>
        <sz val="11"/>
        <color theme="1"/>
        <rFont val="Aptos Narrow"/>
        <family val="2"/>
      </rPr>
      <t>akt</t>
    </r>
    <r>
      <rPr>
        <sz val="11"/>
        <color theme="1"/>
        <rFont val="Aptos Narrow"/>
        <family val="2"/>
      </rPr>
      <t xml:space="preserve"> &lt; P</t>
    </r>
    <r>
      <rPr>
        <vertAlign val="subscript"/>
        <sz val="11"/>
        <color theme="1"/>
        <rFont val="Aptos Narrow"/>
        <family val="2"/>
      </rPr>
      <t>AVE</t>
    </r>
    <r>
      <rPr>
        <sz val="11"/>
        <color theme="1"/>
        <rFont val="Aptos Narrow"/>
        <family val="2"/>
      </rPr>
      <t xml:space="preserve"> ist, dann sind die Werte für Pakt je SR so zu simulieren, dass mind. eine SR durch die P</t>
    </r>
    <r>
      <rPr>
        <vertAlign val="subscript"/>
        <sz val="11"/>
        <color theme="1"/>
        <rFont val="Aptos Narrow"/>
        <family val="2"/>
      </rPr>
      <t>AVE</t>
    </r>
    <r>
      <rPr>
        <sz val="11"/>
        <color theme="1"/>
        <rFont val="Aptos Narrow"/>
        <family val="2"/>
      </rPr>
      <t>-Regelung in der Leistung reduziert wird</t>
    </r>
    <r>
      <rPr>
        <sz val="11"/>
        <color theme="1"/>
        <rFont val="Calibri"/>
        <family val="2"/>
        <scheme val="minor"/>
      </rPr>
      <t>. Statt Pakt sind dann die simulierten Leistungswerte einzutragen.</t>
    </r>
  </si>
  <si>
    <t>Kontrolle 12</t>
  </si>
  <si>
    <t>Messtoleranz bei PAV,E:</t>
  </si>
  <si>
    <t>Berechnung</t>
  </si>
  <si>
    <t>PAVE,red</t>
  </si>
  <si>
    <t>Kontrolle 13</t>
  </si>
  <si>
    <t>Pakt &gt; Pinst?</t>
  </si>
  <si>
    <t>Mind. eine SR muss vor RD durch PAVE-Regelung in der Leistung reduziert sein (nur im Test 1). Bei Speichern muss die aktuelle Erzeugungsleistung vor RD &lt; Psoll durch RD sein.</t>
  </si>
  <si>
    <t>Kontrolle 14</t>
  </si>
  <si>
    <t>Eintrag bei einer nicht vorhanden SR</t>
  </si>
  <si>
    <t>3. Bemerkung bzw. Fehlerbeschreibung bei Nichtbestehen der Funktionsprüfung:</t>
  </si>
  <si>
    <t>Bitte alle Felder mit blauer Schrift vollständig befüllen, grau markierte Felder sind nicht auszufüllen. Dokument ist vom Prüfer zu unterzeichnen.</t>
  </si>
  <si>
    <t>Kontrolle 15</t>
  </si>
  <si>
    <t>Kein Eintrag bei einer vorhanden SR</t>
  </si>
  <si>
    <t>Frage * zu SR 1</t>
  </si>
  <si>
    <t>Frage * zu SR 2</t>
  </si>
  <si>
    <t>Frage * zu SR 3</t>
  </si>
  <si>
    <t>Frage * zu SR 4</t>
  </si>
  <si>
    <t>Frage * zu SR 5</t>
  </si>
  <si>
    <t>Frage * zu SR 6</t>
  </si>
  <si>
    <t>Sofern die SR kein Speicher ist, muss Pakt vor RD = PAVE sein (Messtoleranz berücksichtigt), weil mind. eine SR in der Leistung reduziert wurde (nur im Test 1)</t>
  </si>
  <si>
    <r>
      <t>* Frage 1: Ist SR direkt vor dem RD-Befehl durch die P</t>
    </r>
    <r>
      <rPr>
        <vertAlign val="subscript"/>
        <sz val="11"/>
        <color theme="1"/>
        <rFont val="Calibri"/>
        <family val="2"/>
        <scheme val="minor"/>
      </rPr>
      <t>AVE</t>
    </r>
    <r>
      <rPr>
        <sz val="11"/>
        <color theme="1"/>
        <rFont val="Calibri"/>
        <family val="2"/>
        <scheme val="minor"/>
      </rPr>
      <t>-Regelung in der Erzeugung reduziert? Bei Speichern: Ist direkt vor dem RD-Befehl P</t>
    </r>
    <r>
      <rPr>
        <vertAlign val="subscript"/>
        <sz val="11"/>
        <color theme="1"/>
        <rFont val="Calibri"/>
        <family val="2"/>
        <scheme val="minor"/>
      </rPr>
      <t>akt</t>
    </r>
    <r>
      <rPr>
        <sz val="11"/>
        <color theme="1"/>
        <rFont val="Calibri"/>
        <family val="2"/>
        <scheme val="minor"/>
      </rPr>
      <t>(Erzeugung) der SR &lt;  P</t>
    </r>
    <r>
      <rPr>
        <vertAlign val="subscript"/>
        <sz val="11"/>
        <color theme="1"/>
        <rFont val="Calibri"/>
        <family val="2"/>
        <scheme val="minor"/>
      </rPr>
      <t>Soll</t>
    </r>
    <r>
      <rPr>
        <sz val="11"/>
        <color theme="1"/>
        <rFont val="Calibri"/>
        <family val="2"/>
        <scheme val="minor"/>
      </rPr>
      <t>(Redispatch)? Im Ladezyklus gilt P</t>
    </r>
    <r>
      <rPr>
        <vertAlign val="subscript"/>
        <sz val="11"/>
        <color theme="1"/>
        <rFont val="Calibri"/>
        <family val="2"/>
        <scheme val="minor"/>
      </rPr>
      <t>IST</t>
    </r>
    <r>
      <rPr>
        <sz val="11"/>
        <color theme="1"/>
        <rFont val="Calibri"/>
        <family val="2"/>
        <scheme val="minor"/>
      </rPr>
      <t>=0.</t>
    </r>
  </si>
  <si>
    <t xml:space="preserve">Mischanlage </t>
  </si>
  <si>
    <t>Kontrolle 16</t>
  </si>
  <si>
    <t>Speicher erzeugt, dann Pakt(NAP) = Summe SR</t>
  </si>
  <si>
    <r>
      <t>Redispatchkonzept für Erzeugungsanlagen und Speicher mit P</t>
    </r>
    <r>
      <rPr>
        <b/>
        <vertAlign val="subscript"/>
        <sz val="14"/>
        <color theme="1"/>
        <rFont val="Calibri"/>
        <family val="2"/>
        <scheme val="minor"/>
      </rPr>
      <t>AVE</t>
    </r>
    <r>
      <rPr>
        <b/>
        <sz val="14"/>
        <color theme="1"/>
        <rFont val="Calibri"/>
        <family val="2"/>
        <scheme val="minor"/>
      </rPr>
      <t>-Überwachung (Anwendung der VDE-AR-N 4110/4120) und mehr als einer steuerbaren Ressource (SR)</t>
    </r>
  </si>
  <si>
    <t>Kunden-UW (110 kV)</t>
  </si>
  <si>
    <t>MS-Übergabestation</t>
  </si>
  <si>
    <t>MS-Schaltstation</t>
  </si>
  <si>
    <t>Umspannwerk (MS)</t>
  </si>
  <si>
    <t>Anzahl SR</t>
  </si>
  <si>
    <t>Mischanlage (d.h. inkl. Bezug, siehe VDE-AR-N 4110 und TAB des NB)?</t>
  </si>
  <si>
    <r>
      <t>Die Erzeugungs- und Rückspeiseleistung P</t>
    </r>
    <r>
      <rPr>
        <vertAlign val="subscript"/>
        <sz val="11"/>
        <color theme="1"/>
        <rFont val="Calibri"/>
        <family val="2"/>
        <scheme val="minor"/>
      </rPr>
      <t>akt</t>
    </r>
    <r>
      <rPr>
        <sz val="11"/>
        <color theme="1"/>
        <rFont val="Calibri"/>
        <family val="2"/>
        <scheme val="minor"/>
      </rPr>
      <t xml:space="preserve"> ist als positiver Wert anzugeben.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</si>
</sst>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ptos Narrow"/>
      <family val="2"/>
    </font>
    <font>
      <vertAlign val="subscript"/>
      <sz val="11"/>
      <color theme="1"/>
      <name val="Aptos Narrow"/>
      <family val="2"/>
    </font>
    <font>
      <b/>
      <vertAlign val="subscript"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95">
    <xf numFmtId="0" fontId="0" fillId="0" borderId="0" xfId="0"/>
    <xf numFmtId="0" fontId="0" fillId="3" borderId="0" xfId="0" applyFill="1"/>
    <xf numFmtId="0" fontId="1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11" fillId="0" borderId="0" xfId="0" applyFont="1"/>
    <xf numFmtId="49" fontId="2" fillId="2" borderId="0" xfId="0" applyNumberFormat="1" applyFont="1" applyFill="1" applyAlignment="1">
      <alignment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8" fillId="2" borderId="12" xfId="0" applyFont="1" applyFill="1" applyBorder="1" applyAlignment="1" applyProtection="1">
      <alignment horizontal="center" vertical="center"/>
      <protection locked="0"/>
    </xf>
    <xf numFmtId="164" fontId="8" fillId="0" borderId="3" xfId="1" applyNumberFormat="1" applyFont="1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2" fontId="8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>
      <alignment horizontal="left" vertical="center"/>
    </xf>
    <xf numFmtId="2" fontId="8" fillId="2" borderId="0" xfId="0" applyNumberFormat="1" applyFont="1" applyFill="1" applyAlignment="1" applyProtection="1">
      <alignment horizontal="center" vertical="center"/>
      <protection locked="0"/>
    </xf>
    <xf numFmtId="0" fontId="0" fillId="2" borderId="12" xfId="0" applyFill="1" applyBorder="1" applyAlignment="1">
      <alignment vertical="center" wrapText="1"/>
    </xf>
    <xf numFmtId="0" fontId="1" fillId="2" borderId="9" xfId="0" applyFont="1" applyFill="1" applyBorder="1" applyAlignment="1">
      <alignment horizontal="left" vertical="center"/>
    </xf>
    <xf numFmtId="0" fontId="0" fillId="2" borderId="13" xfId="0" applyFill="1" applyBorder="1" applyAlignment="1">
      <alignment vertical="center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164" fontId="8" fillId="0" borderId="12" xfId="1" applyNumberFormat="1" applyFont="1" applyBorder="1" applyAlignment="1" applyProtection="1">
      <alignment horizontal="center" vertical="center"/>
      <protection locked="0"/>
    </xf>
    <xf numFmtId="9" fontId="0" fillId="0" borderId="0" xfId="0" applyNumberFormat="1"/>
    <xf numFmtId="165" fontId="8" fillId="0" borderId="12" xfId="1" applyNumberFormat="1" applyFont="1" applyBorder="1" applyAlignment="1" applyProtection="1">
      <alignment vertical="center"/>
      <protection locked="0"/>
    </xf>
    <xf numFmtId="2" fontId="8" fillId="2" borderId="12" xfId="0" applyNumberFormat="1" applyFont="1" applyFill="1" applyBorder="1" applyAlignment="1" applyProtection="1">
      <alignment vertical="center"/>
      <protection locked="0"/>
    </xf>
    <xf numFmtId="2" fontId="8" fillId="2" borderId="13" xfId="0" applyNumberFormat="1" applyFont="1" applyFill="1" applyBorder="1" applyAlignment="1" applyProtection="1">
      <alignment vertical="center"/>
      <protection locked="0"/>
    </xf>
    <xf numFmtId="2" fontId="8" fillId="2" borderId="0" xfId="0" applyNumberFormat="1" applyFont="1" applyFill="1" applyAlignment="1" applyProtection="1">
      <alignment vertical="center"/>
      <protection locked="0"/>
    </xf>
    <xf numFmtId="0" fontId="0" fillId="0" borderId="0" xfId="0" applyAlignment="1">
      <alignment horizontal="center" wrapText="1"/>
    </xf>
    <xf numFmtId="165" fontId="8" fillId="0" borderId="2" xfId="1" applyNumberFormat="1" applyFont="1" applyBorder="1" applyAlignment="1" applyProtection="1">
      <alignment vertical="center"/>
      <protection locked="0"/>
    </xf>
    <xf numFmtId="10" fontId="0" fillId="0" borderId="0" xfId="0" applyNumberFormat="1"/>
    <xf numFmtId="0" fontId="0" fillId="0" borderId="0" xfId="0" applyAlignment="1">
      <alignment horizontal="left"/>
    </xf>
    <xf numFmtId="2" fontId="8" fillId="0" borderId="12" xfId="1" applyNumberFormat="1" applyFont="1" applyBorder="1" applyAlignment="1" applyProtection="1">
      <alignment horizontal="center" vertical="center"/>
      <protection locked="0"/>
    </xf>
    <xf numFmtId="165" fontId="10" fillId="0" borderId="12" xfId="1" applyNumberFormat="1" applyFont="1" applyBorder="1" applyAlignment="1" applyProtection="1">
      <alignment vertical="center"/>
    </xf>
    <xf numFmtId="0" fontId="10" fillId="2" borderId="12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0" fillId="0" borderId="0" xfId="0" applyAlignment="1">
      <alignment horizontal="left" wrapText="1"/>
    </xf>
    <xf numFmtId="0" fontId="0" fillId="2" borderId="0" xfId="0" applyFill="1" applyAlignment="1">
      <alignment vertical="center" wrapText="1"/>
    </xf>
    <xf numFmtId="9" fontId="9" fillId="2" borderId="0" xfId="0" applyNumberFormat="1" applyFont="1" applyFill="1" applyAlignment="1">
      <alignment vertical="center"/>
    </xf>
    <xf numFmtId="9" fontId="1" fillId="2" borderId="0" xfId="0" applyNumberFormat="1" applyFont="1" applyFill="1" applyAlignment="1">
      <alignment vertical="center"/>
    </xf>
    <xf numFmtId="2" fontId="8" fillId="2" borderId="0" xfId="0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4" borderId="0" xfId="0" applyFill="1" applyAlignment="1">
      <alignment horizontal="left" wrapText="1"/>
    </xf>
    <xf numFmtId="0" fontId="0" fillId="5" borderId="0" xfId="0" applyFill="1" applyAlignment="1">
      <alignment horizontal="left" wrapText="1"/>
    </xf>
    <xf numFmtId="164" fontId="8" fillId="0" borderId="2" xfId="1" applyNumberFormat="1" applyFont="1" applyBorder="1" applyAlignment="1" applyProtection="1">
      <alignment vertical="center"/>
      <protection locked="0"/>
    </xf>
    <xf numFmtId="0" fontId="1" fillId="2" borderId="1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8" fillId="2" borderId="12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4" fontId="8" fillId="2" borderId="2" xfId="0" applyNumberFormat="1" applyFont="1" applyFill="1" applyBorder="1" applyAlignment="1" applyProtection="1">
      <alignment horizontal="center" vertical="center"/>
      <protection locked="0"/>
    </xf>
    <xf numFmtId="14" fontId="8" fillId="2" borderId="3" xfId="0" applyNumberFormat="1" applyFont="1" applyFill="1" applyBorder="1" applyAlignment="1" applyProtection="1">
      <alignment horizontal="center" vertical="center"/>
      <protection locked="0"/>
    </xf>
    <xf numFmtId="14" fontId="8" fillId="2" borderId="4" xfId="0" applyNumberFormat="1" applyFont="1" applyFill="1" applyBorder="1" applyAlignment="1" applyProtection="1">
      <alignment horizontal="center" vertical="center"/>
      <protection locked="0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1" fontId="0" fillId="2" borderId="2" xfId="0" applyNumberFormat="1" applyFill="1" applyBorder="1" applyAlignment="1">
      <alignment horizontal="center" vertical="center"/>
    </xf>
    <xf numFmtId="1" fontId="0" fillId="2" borderId="4" xfId="0" applyNumberForma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left" vertical="center"/>
    </xf>
    <xf numFmtId="1" fontId="0" fillId="2" borderId="12" xfId="0" applyNumberForma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2" fontId="8" fillId="2" borderId="2" xfId="0" applyNumberFormat="1" applyFont="1" applyFill="1" applyBorder="1" applyAlignment="1" applyProtection="1">
      <alignment horizontal="center" vertical="center"/>
      <protection locked="0"/>
    </xf>
    <xf numFmtId="2" fontId="8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2" fontId="8" fillId="2" borderId="5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1" fontId="8" fillId="0" borderId="2" xfId="1" applyNumberFormat="1" applyFont="1" applyBorder="1" applyAlignment="1" applyProtection="1">
      <alignment horizontal="center" vertical="center"/>
      <protection locked="0"/>
    </xf>
    <xf numFmtId="1" fontId="8" fillId="0" borderId="4" xfId="1" applyNumberFormat="1" applyFont="1" applyBorder="1" applyAlignment="1" applyProtection="1">
      <alignment horizontal="center" vertical="center"/>
      <protection locked="0"/>
    </xf>
    <xf numFmtId="0" fontId="1" fillId="2" borderId="0" xfId="0" applyFont="1" applyFill="1" applyAlignment="1">
      <alignment horizontal="center" vertical="center"/>
    </xf>
    <xf numFmtId="2" fontId="8" fillId="2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Prozent" xfId="1" builtinId="5"/>
    <cellStyle name="Standard" xfId="0" builtinId="0"/>
  </cellStyles>
  <dxfs count="12">
    <dxf>
      <font>
        <b/>
        <i val="0"/>
        <strike val="0"/>
        <color rgb="FF00B050"/>
      </font>
    </dxf>
    <dxf>
      <fill>
        <patternFill>
          <bgColor theme="4" tint="0.7999816888943144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0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9" defaultPivotStyle="PivotStyleLight16"/>
  <colors>
    <mruColors>
      <color rgb="FFFFFF99"/>
      <color rgb="FFD9D9D9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22</xdr:row>
          <xdr:rowOff>116378</xdr:rowOff>
        </xdr:from>
        <xdr:to>
          <xdr:col>9</xdr:col>
          <xdr:colOff>0</xdr:colOff>
          <xdr:row>23</xdr:row>
          <xdr:rowOff>0</xdr:rowOff>
        </xdr:to>
        <xdr:sp macro="" textlink="">
          <xdr:nvSpPr>
            <xdr:cNvPr id="11265" name="Check Box 27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0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22</xdr:row>
          <xdr:rowOff>116378</xdr:rowOff>
        </xdr:from>
        <xdr:to>
          <xdr:col>9</xdr:col>
          <xdr:colOff>0</xdr:colOff>
          <xdr:row>23</xdr:row>
          <xdr:rowOff>0</xdr:rowOff>
        </xdr:to>
        <xdr:sp macro="" textlink="">
          <xdr:nvSpPr>
            <xdr:cNvPr id="11266" name="Check Box 28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0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22</xdr:row>
          <xdr:rowOff>116378</xdr:rowOff>
        </xdr:from>
        <xdr:to>
          <xdr:col>9</xdr:col>
          <xdr:colOff>0</xdr:colOff>
          <xdr:row>23</xdr:row>
          <xdr:rowOff>0</xdr:rowOff>
        </xdr:to>
        <xdr:sp macro="" textlink="">
          <xdr:nvSpPr>
            <xdr:cNvPr id="11267" name="Check Box 29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0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8313</xdr:colOff>
          <xdr:row>22</xdr:row>
          <xdr:rowOff>116378</xdr:rowOff>
        </xdr:from>
        <xdr:to>
          <xdr:col>19</xdr:col>
          <xdr:colOff>8313</xdr:colOff>
          <xdr:row>23</xdr:row>
          <xdr:rowOff>0</xdr:rowOff>
        </xdr:to>
        <xdr:sp macro="" textlink="">
          <xdr:nvSpPr>
            <xdr:cNvPr id="11268" name="Check Box 32" hidden="1">
              <a:extLst>
                <a:ext uri="{63B3BB69-23CF-44E3-9099-C40C66FF867C}">
                  <a14:compatExt spid="_x0000_s11268"/>
                </a:ext>
                <a:ext uri="{FF2B5EF4-FFF2-40B4-BE49-F238E27FC236}">
                  <a16:creationId xmlns:a16="http://schemas.microsoft.com/office/drawing/2014/main" id="{00000000-0008-0000-0000-00000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8313</xdr:colOff>
          <xdr:row>22</xdr:row>
          <xdr:rowOff>116378</xdr:rowOff>
        </xdr:from>
        <xdr:to>
          <xdr:col>19</xdr:col>
          <xdr:colOff>8313</xdr:colOff>
          <xdr:row>23</xdr:row>
          <xdr:rowOff>0</xdr:rowOff>
        </xdr:to>
        <xdr:sp macro="" textlink="">
          <xdr:nvSpPr>
            <xdr:cNvPr id="11269" name="Check Box 33" hidden="1">
              <a:extLst>
                <a:ext uri="{63B3BB69-23CF-44E3-9099-C40C66FF867C}">
                  <a14:compatExt spid="_x0000_s11269"/>
                </a:ext>
                <a:ext uri="{FF2B5EF4-FFF2-40B4-BE49-F238E27FC236}">
                  <a16:creationId xmlns:a16="http://schemas.microsoft.com/office/drawing/2014/main" id="{00000000-0008-0000-0000-00000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8313</xdr:colOff>
          <xdr:row>22</xdr:row>
          <xdr:rowOff>116378</xdr:rowOff>
        </xdr:from>
        <xdr:to>
          <xdr:col>19</xdr:col>
          <xdr:colOff>8313</xdr:colOff>
          <xdr:row>23</xdr:row>
          <xdr:rowOff>0</xdr:rowOff>
        </xdr:to>
        <xdr:sp macro="" textlink="">
          <xdr:nvSpPr>
            <xdr:cNvPr id="11270" name="Check Box 34" hidden="1">
              <a:extLst>
                <a:ext uri="{63B3BB69-23CF-44E3-9099-C40C66FF867C}">
                  <a14:compatExt spid="_x0000_s11270"/>
                </a:ext>
                <a:ext uri="{FF2B5EF4-FFF2-40B4-BE49-F238E27FC236}">
                  <a16:creationId xmlns:a16="http://schemas.microsoft.com/office/drawing/2014/main" id="{00000000-0008-0000-0000-00000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274320</xdr:colOff>
          <xdr:row>22</xdr:row>
          <xdr:rowOff>116378</xdr:rowOff>
        </xdr:from>
        <xdr:to>
          <xdr:col>16</xdr:col>
          <xdr:colOff>274320</xdr:colOff>
          <xdr:row>23</xdr:row>
          <xdr:rowOff>0</xdr:rowOff>
        </xdr:to>
        <xdr:sp macro="" textlink="">
          <xdr:nvSpPr>
            <xdr:cNvPr id="11271" name="Check Box 87" hidden="1">
              <a:extLst>
                <a:ext uri="{63B3BB69-23CF-44E3-9099-C40C66FF867C}">
                  <a14:compatExt spid="_x0000_s11271"/>
                </a:ext>
                <a:ext uri="{FF2B5EF4-FFF2-40B4-BE49-F238E27FC236}">
                  <a16:creationId xmlns:a16="http://schemas.microsoft.com/office/drawing/2014/main" id="{00000000-0008-0000-0000-00000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274320</xdr:colOff>
          <xdr:row>22</xdr:row>
          <xdr:rowOff>116378</xdr:rowOff>
        </xdr:from>
        <xdr:to>
          <xdr:col>16</xdr:col>
          <xdr:colOff>274320</xdr:colOff>
          <xdr:row>23</xdr:row>
          <xdr:rowOff>0</xdr:rowOff>
        </xdr:to>
        <xdr:sp macro="" textlink="">
          <xdr:nvSpPr>
            <xdr:cNvPr id="11272" name="Check Box 88" hidden="1">
              <a:extLst>
                <a:ext uri="{63B3BB69-23CF-44E3-9099-C40C66FF867C}">
                  <a14:compatExt spid="_x0000_s11272"/>
                </a:ext>
                <a:ext uri="{FF2B5EF4-FFF2-40B4-BE49-F238E27FC236}">
                  <a16:creationId xmlns:a16="http://schemas.microsoft.com/office/drawing/2014/main" id="{00000000-0008-0000-0000-00000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274320</xdr:colOff>
          <xdr:row>22</xdr:row>
          <xdr:rowOff>116378</xdr:rowOff>
        </xdr:from>
        <xdr:to>
          <xdr:col>16</xdr:col>
          <xdr:colOff>274320</xdr:colOff>
          <xdr:row>23</xdr:row>
          <xdr:rowOff>0</xdr:rowOff>
        </xdr:to>
        <xdr:sp macro="" textlink="">
          <xdr:nvSpPr>
            <xdr:cNvPr id="11273" name="Check Box 89" hidden="1">
              <a:extLst>
                <a:ext uri="{63B3BB69-23CF-44E3-9099-C40C66FF867C}">
                  <a14:compatExt spid="_x0000_s11273"/>
                </a:ext>
                <a:ext uri="{FF2B5EF4-FFF2-40B4-BE49-F238E27FC236}">
                  <a16:creationId xmlns:a16="http://schemas.microsoft.com/office/drawing/2014/main" id="{00000000-0008-0000-0000-00000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274320</xdr:colOff>
          <xdr:row>22</xdr:row>
          <xdr:rowOff>116378</xdr:rowOff>
        </xdr:from>
        <xdr:to>
          <xdr:col>18</xdr:col>
          <xdr:colOff>274320</xdr:colOff>
          <xdr:row>23</xdr:row>
          <xdr:rowOff>0</xdr:rowOff>
        </xdr:to>
        <xdr:sp macro="" textlink="">
          <xdr:nvSpPr>
            <xdr:cNvPr id="11274" name="Check Box 10" hidden="1">
              <a:extLst>
                <a:ext uri="{63B3BB69-23CF-44E3-9099-C40C66FF867C}">
                  <a14:compatExt spid="_x0000_s11274"/>
                </a:ext>
                <a:ext uri="{FF2B5EF4-FFF2-40B4-BE49-F238E27FC236}">
                  <a16:creationId xmlns:a16="http://schemas.microsoft.com/office/drawing/2014/main" id="{00000000-0008-0000-0000-00000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274320</xdr:colOff>
          <xdr:row>22</xdr:row>
          <xdr:rowOff>116378</xdr:rowOff>
        </xdr:from>
        <xdr:to>
          <xdr:col>18</xdr:col>
          <xdr:colOff>274320</xdr:colOff>
          <xdr:row>23</xdr:row>
          <xdr:rowOff>0</xdr:rowOff>
        </xdr:to>
        <xdr:sp macro="" textlink="">
          <xdr:nvSpPr>
            <xdr:cNvPr id="11275" name="Check Box 11" hidden="1">
              <a:extLst>
                <a:ext uri="{63B3BB69-23CF-44E3-9099-C40C66FF867C}">
                  <a14:compatExt spid="_x0000_s11275"/>
                </a:ext>
                <a:ext uri="{FF2B5EF4-FFF2-40B4-BE49-F238E27FC236}">
                  <a16:creationId xmlns:a16="http://schemas.microsoft.com/office/drawing/2014/main" id="{00000000-0008-0000-0000-00000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274320</xdr:colOff>
          <xdr:row>22</xdr:row>
          <xdr:rowOff>116378</xdr:rowOff>
        </xdr:from>
        <xdr:to>
          <xdr:col>18</xdr:col>
          <xdr:colOff>274320</xdr:colOff>
          <xdr:row>23</xdr:row>
          <xdr:rowOff>0</xdr:rowOff>
        </xdr:to>
        <xdr:sp macro="" textlink="">
          <xdr:nvSpPr>
            <xdr:cNvPr id="11276" name="Check Box 12" hidden="1">
              <a:extLst>
                <a:ext uri="{63B3BB69-23CF-44E3-9099-C40C66FF867C}">
                  <a14:compatExt spid="_x0000_s11276"/>
                </a:ext>
                <a:ext uri="{FF2B5EF4-FFF2-40B4-BE49-F238E27FC236}">
                  <a16:creationId xmlns:a16="http://schemas.microsoft.com/office/drawing/2014/main" id="{00000000-0008-0000-0000-00000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274320</xdr:colOff>
          <xdr:row>22</xdr:row>
          <xdr:rowOff>116378</xdr:rowOff>
        </xdr:from>
        <xdr:to>
          <xdr:col>20</xdr:col>
          <xdr:colOff>274320</xdr:colOff>
          <xdr:row>23</xdr:row>
          <xdr:rowOff>0</xdr:rowOff>
        </xdr:to>
        <xdr:sp macro="" textlink="">
          <xdr:nvSpPr>
            <xdr:cNvPr id="11277" name="Check Box 13" hidden="1">
              <a:extLst>
                <a:ext uri="{63B3BB69-23CF-44E3-9099-C40C66FF867C}">
                  <a14:compatExt spid="_x0000_s11277"/>
                </a:ext>
                <a:ext uri="{FF2B5EF4-FFF2-40B4-BE49-F238E27FC236}">
                  <a16:creationId xmlns:a16="http://schemas.microsoft.com/office/drawing/2014/main" id="{00000000-0008-0000-0000-00000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274320</xdr:colOff>
          <xdr:row>22</xdr:row>
          <xdr:rowOff>116378</xdr:rowOff>
        </xdr:from>
        <xdr:to>
          <xdr:col>20</xdr:col>
          <xdr:colOff>274320</xdr:colOff>
          <xdr:row>23</xdr:row>
          <xdr:rowOff>0</xdr:rowOff>
        </xdr:to>
        <xdr:sp macro="" textlink="">
          <xdr:nvSpPr>
            <xdr:cNvPr id="11278" name="Check Box 14" hidden="1">
              <a:extLst>
                <a:ext uri="{63B3BB69-23CF-44E3-9099-C40C66FF867C}">
                  <a14:compatExt spid="_x0000_s11278"/>
                </a:ext>
                <a:ext uri="{FF2B5EF4-FFF2-40B4-BE49-F238E27FC236}">
                  <a16:creationId xmlns:a16="http://schemas.microsoft.com/office/drawing/2014/main" id="{00000000-0008-0000-0000-00000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274320</xdr:colOff>
          <xdr:row>22</xdr:row>
          <xdr:rowOff>116378</xdr:rowOff>
        </xdr:from>
        <xdr:to>
          <xdr:col>20</xdr:col>
          <xdr:colOff>274320</xdr:colOff>
          <xdr:row>23</xdr:row>
          <xdr:rowOff>0</xdr:rowOff>
        </xdr:to>
        <xdr:sp macro="" textlink="">
          <xdr:nvSpPr>
            <xdr:cNvPr id="11279" name="Check Box 15" hidden="1">
              <a:extLst>
                <a:ext uri="{63B3BB69-23CF-44E3-9099-C40C66FF867C}">
                  <a14:compatExt spid="_x0000_s11279"/>
                </a:ext>
                <a:ext uri="{FF2B5EF4-FFF2-40B4-BE49-F238E27FC236}">
                  <a16:creationId xmlns:a16="http://schemas.microsoft.com/office/drawing/2014/main" id="{00000000-0008-0000-0000-00000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0</xdr:colOff>
          <xdr:row>22</xdr:row>
          <xdr:rowOff>116378</xdr:rowOff>
        </xdr:from>
        <xdr:to>
          <xdr:col>25</xdr:col>
          <xdr:colOff>0</xdr:colOff>
          <xdr:row>23</xdr:row>
          <xdr:rowOff>0</xdr:rowOff>
        </xdr:to>
        <xdr:sp macro="" textlink="">
          <xdr:nvSpPr>
            <xdr:cNvPr id="11280" name="Check Box 16" hidden="1">
              <a:extLst>
                <a:ext uri="{63B3BB69-23CF-44E3-9099-C40C66FF867C}">
                  <a14:compatExt spid="_x0000_s11280"/>
                </a:ext>
                <a:ext uri="{FF2B5EF4-FFF2-40B4-BE49-F238E27FC236}">
                  <a16:creationId xmlns:a16="http://schemas.microsoft.com/office/drawing/2014/main" id="{00000000-0008-0000-0000-00001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0</xdr:colOff>
          <xdr:row>22</xdr:row>
          <xdr:rowOff>116378</xdr:rowOff>
        </xdr:from>
        <xdr:to>
          <xdr:col>25</xdr:col>
          <xdr:colOff>0</xdr:colOff>
          <xdr:row>23</xdr:row>
          <xdr:rowOff>0</xdr:rowOff>
        </xdr:to>
        <xdr:sp macro="" textlink="">
          <xdr:nvSpPr>
            <xdr:cNvPr id="11281" name="Check Box 17" hidden="1">
              <a:extLst>
                <a:ext uri="{63B3BB69-23CF-44E3-9099-C40C66FF867C}">
                  <a14:compatExt spid="_x0000_s11281"/>
                </a:ext>
                <a:ext uri="{FF2B5EF4-FFF2-40B4-BE49-F238E27FC236}">
                  <a16:creationId xmlns:a16="http://schemas.microsoft.com/office/drawing/2014/main" id="{00000000-0008-0000-0000-00001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0</xdr:colOff>
          <xdr:row>22</xdr:row>
          <xdr:rowOff>116378</xdr:rowOff>
        </xdr:from>
        <xdr:to>
          <xdr:col>25</xdr:col>
          <xdr:colOff>0</xdr:colOff>
          <xdr:row>23</xdr:row>
          <xdr:rowOff>0</xdr:rowOff>
        </xdr:to>
        <xdr:sp macro="" textlink="">
          <xdr:nvSpPr>
            <xdr:cNvPr id="11282" name="Check Box 18" hidden="1">
              <a:extLst>
                <a:ext uri="{63B3BB69-23CF-44E3-9099-C40C66FF867C}">
                  <a14:compatExt spid="_x0000_s11282"/>
                </a:ext>
                <a:ext uri="{FF2B5EF4-FFF2-40B4-BE49-F238E27FC236}">
                  <a16:creationId xmlns:a16="http://schemas.microsoft.com/office/drawing/2014/main" id="{00000000-0008-0000-0000-00001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>
  <person displayName="Bock, Carsten" id="{FEC114E7-19DA-403B-9ED9-888C2BDB8DD2}" userId="S::C3906@eon.com::993ca637-6628-4172-9810-d53b94c9f724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Q24" dT="2025-06-23T09:46:04.51" personId="{FEC114E7-19DA-403B-9ED9-888C2BDB8DD2}" id="{9C98C3E3-E509-435D-8FB3-6DE989E16122}">
    <text>Formel für das Herunterfahren</text>
  </threadedComment>
  <threadedComment ref="AQ28" dT="2025-06-23T09:45:33.89" personId="{FEC114E7-19DA-403B-9ED9-888C2BDB8DD2}" id="{BC615FBD-DE83-452A-AA23-E42A2F417A24}">
    <text>Formel für Hochfahren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7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microsoft.com/office/2017/10/relationships/threadedComment" Target="../threadedComments/threadedComment1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omments" Target="../comments1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795DB-91F0-41E2-B809-D938090AD2FB}">
  <sheetPr>
    <tabColor rgb="FFFF0000"/>
  </sheetPr>
  <dimension ref="A1:AW42"/>
  <sheetViews>
    <sheetView tabSelected="1" zoomScale="70" zoomScaleNormal="70" zoomScaleSheetLayoutView="85" zoomScalePageLayoutView="25" workbookViewId="0">
      <selection activeCell="A36" sqref="A36:AE36"/>
    </sheetView>
  </sheetViews>
  <sheetFormatPr baseColWidth="10" defaultColWidth="11.5546875" defaultRowHeight="20.95" customHeight="1" x14ac:dyDescent="0.3"/>
  <cols>
    <col min="1" max="1" width="2.77734375" customWidth="1"/>
    <col min="2" max="2" width="2.6640625" customWidth="1"/>
    <col min="3" max="3" width="8.5546875" customWidth="1"/>
    <col min="4" max="4" width="7" customWidth="1"/>
    <col min="5" max="5" width="8.21875" customWidth="1"/>
    <col min="6" max="6" width="7" customWidth="1"/>
    <col min="7" max="7" width="8.21875" customWidth="1"/>
    <col min="8" max="8" width="7" customWidth="1"/>
    <col min="9" max="9" width="8.21875" customWidth="1"/>
    <col min="10" max="10" width="7" customWidth="1"/>
    <col min="11" max="11" width="8.21875" customWidth="1"/>
    <col min="12" max="12" width="7" customWidth="1"/>
    <col min="13" max="13" width="8.21875" customWidth="1"/>
    <col min="14" max="14" width="7" customWidth="1"/>
    <col min="15" max="15" width="8.21875" customWidth="1"/>
    <col min="16" max="21" width="4.33203125" customWidth="1"/>
    <col min="22" max="22" width="8.21875" customWidth="1"/>
    <col min="23" max="28" width="7" customWidth="1"/>
    <col min="29" max="29" width="10.77734375" customWidth="1"/>
    <col min="30" max="30" width="30.88671875" customWidth="1"/>
    <col min="31" max="31" width="38.77734375" customWidth="1"/>
    <col min="32" max="32" width="11.33203125" customWidth="1"/>
    <col min="33" max="33" width="27.44140625" hidden="1" customWidth="1"/>
    <col min="34" max="34" width="14.21875" hidden="1" customWidth="1"/>
    <col min="35" max="35" width="15.5546875" hidden="1" customWidth="1"/>
    <col min="36" max="36" width="12.33203125" hidden="1" customWidth="1"/>
    <col min="37" max="37" width="14.88671875" hidden="1" customWidth="1"/>
    <col min="38" max="38" width="13.109375" hidden="1" customWidth="1"/>
    <col min="39" max="39" width="13.6640625" hidden="1" customWidth="1"/>
    <col min="40" max="40" width="14.77734375" hidden="1" customWidth="1"/>
    <col min="41" max="41" width="16" hidden="1" customWidth="1"/>
    <col min="42" max="42" width="14.21875" hidden="1" customWidth="1"/>
    <col min="43" max="43" width="13" hidden="1" customWidth="1"/>
    <col min="44" max="44" width="14.21875" hidden="1" customWidth="1"/>
    <col min="45" max="45" width="23.6640625" hidden="1" customWidth="1"/>
    <col min="46" max="46" width="14.21875" hidden="1" customWidth="1"/>
    <col min="47" max="47" width="17.33203125" hidden="1" customWidth="1"/>
    <col min="48" max="48" width="13.21875" hidden="1" customWidth="1"/>
    <col min="49" max="49" width="18.44140625" hidden="1" customWidth="1"/>
    <col min="50" max="55" width="4.33203125" customWidth="1"/>
  </cols>
  <sheetData>
    <row r="1" spans="1:31" ht="20.95" customHeight="1" x14ac:dyDescent="0.3">
      <c r="A1" s="2" t="s">
        <v>102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18" customHeight="1" x14ac:dyDescent="0.3">
      <c r="A2" s="4" t="s">
        <v>88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 ht="10.15" customHeight="1" x14ac:dyDescent="0.3">
      <c r="A3" s="93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</row>
    <row r="4" spans="1:31" s="6" customFormat="1" ht="20.95" customHeight="1" x14ac:dyDescent="0.3">
      <c r="A4" s="5" t="s">
        <v>2</v>
      </c>
      <c r="B4" s="5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s="6" customFormat="1" ht="20.95" customHeight="1" x14ac:dyDescent="0.3">
      <c r="A5" s="80" t="s">
        <v>6</v>
      </c>
      <c r="B5" s="81"/>
      <c r="C5" s="81"/>
      <c r="D5" s="82"/>
      <c r="E5" s="83" t="s">
        <v>15</v>
      </c>
      <c r="F5" s="84"/>
      <c r="G5" s="84"/>
      <c r="H5" s="85" t="s">
        <v>7</v>
      </c>
      <c r="I5" s="86"/>
      <c r="J5" s="83" t="s">
        <v>16</v>
      </c>
      <c r="K5" s="84"/>
      <c r="L5" s="94"/>
      <c r="M5" s="86" t="s">
        <v>19</v>
      </c>
      <c r="N5" s="86"/>
      <c r="O5" s="14">
        <v>123456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s="6" customFormat="1" ht="20.95" customHeight="1" x14ac:dyDescent="0.3">
      <c r="A6" s="80" t="s">
        <v>20</v>
      </c>
      <c r="B6" s="81"/>
      <c r="C6" s="81"/>
      <c r="D6" s="82"/>
      <c r="E6" s="83" t="s">
        <v>17</v>
      </c>
      <c r="F6" s="84"/>
      <c r="G6" s="84"/>
      <c r="H6" s="85" t="s">
        <v>8</v>
      </c>
      <c r="I6" s="86"/>
      <c r="J6" s="87" t="s">
        <v>18</v>
      </c>
      <c r="K6" s="88"/>
      <c r="L6" s="89"/>
      <c r="M6" s="25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s="6" customFormat="1" ht="20.95" customHeight="1" x14ac:dyDescent="0.3">
      <c r="A7" s="18"/>
      <c r="B7" s="19"/>
      <c r="C7" s="19"/>
      <c r="D7" s="19"/>
      <c r="E7" s="20"/>
      <c r="F7" s="20"/>
      <c r="G7" s="20"/>
      <c r="H7" s="20"/>
      <c r="I7" s="20"/>
      <c r="J7" s="20"/>
      <c r="K7" s="20"/>
      <c r="L7" s="24"/>
      <c r="M7" s="21"/>
      <c r="N7" s="21"/>
      <c r="O7" s="21"/>
      <c r="P7" s="21"/>
      <c r="Q7" s="22"/>
      <c r="R7" s="22"/>
      <c r="S7" s="22"/>
      <c r="T7" s="22"/>
      <c r="U7" s="22"/>
      <c r="V7" s="22"/>
      <c r="W7" s="22"/>
      <c r="X7" s="3"/>
      <c r="Y7" s="3"/>
      <c r="Z7" s="3"/>
      <c r="AA7" s="3"/>
      <c r="AB7" s="3"/>
      <c r="AC7" s="3"/>
      <c r="AD7" s="3"/>
      <c r="AE7" s="3"/>
    </row>
    <row r="8" spans="1:31" s="6" customFormat="1" ht="20.95" customHeight="1" x14ac:dyDescent="0.3">
      <c r="A8" s="78" t="s">
        <v>24</v>
      </c>
      <c r="B8" s="78"/>
      <c r="C8" s="78"/>
      <c r="D8" s="78"/>
      <c r="E8" s="78"/>
      <c r="F8" s="78"/>
      <c r="G8" s="35">
        <v>15</v>
      </c>
      <c r="H8" s="85" t="s">
        <v>25</v>
      </c>
      <c r="I8" s="86"/>
      <c r="J8" s="86"/>
      <c r="K8" s="90"/>
      <c r="L8" s="91">
        <v>2</v>
      </c>
      <c r="M8" s="92"/>
      <c r="N8" s="41" t="str">
        <f>IF(L8&lt;2,"Bei Überbauungen gibt es mindestens 2 steuerbare Ressourcen",
      IF(L8&gt;6,"Aktuell können hier max. 6 steuerbare Ressourcen gestetet werden. Bitte wenden Sie sich an den Netzbetreiber.",""))</f>
        <v/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 s="6" customFormat="1" ht="20.95" customHeight="1" x14ac:dyDescent="0.3">
      <c r="A9" s="55" t="s">
        <v>108</v>
      </c>
      <c r="B9" s="55"/>
      <c r="C9" s="55"/>
      <c r="D9" s="55"/>
      <c r="E9" s="55"/>
      <c r="F9" s="55"/>
      <c r="G9" s="35"/>
      <c r="H9" s="56"/>
      <c r="I9" s="57"/>
      <c r="J9" s="58" t="s">
        <v>22</v>
      </c>
      <c r="K9" s="58"/>
      <c r="L9" s="32"/>
      <c r="M9" s="33"/>
      <c r="N9" s="41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s="6" customFormat="1" ht="20.95" customHeight="1" x14ac:dyDescent="0.3">
      <c r="A10" s="78" t="s">
        <v>67</v>
      </c>
      <c r="B10" s="78"/>
      <c r="C10" s="78"/>
      <c r="D10" s="78"/>
      <c r="E10" s="78"/>
      <c r="F10" s="78"/>
      <c r="G10" s="35">
        <v>10</v>
      </c>
      <c r="H10" s="76" t="s">
        <v>3</v>
      </c>
      <c r="I10" s="76"/>
      <c r="J10" s="77" t="s">
        <v>10</v>
      </c>
      <c r="K10" s="77"/>
      <c r="L10" s="32"/>
      <c r="M10" s="33"/>
      <c r="N10" s="33"/>
      <c r="O10" s="3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 s="6" customFormat="1" ht="20.95" customHeight="1" x14ac:dyDescent="0.3">
      <c r="A11" s="78" t="s">
        <v>23</v>
      </c>
      <c r="B11" s="78"/>
      <c r="C11" s="78"/>
      <c r="D11" s="78"/>
      <c r="E11" s="78"/>
      <c r="F11" s="78"/>
      <c r="G11" s="35">
        <v>10</v>
      </c>
      <c r="H11" s="76" t="s">
        <v>3</v>
      </c>
      <c r="I11" s="76"/>
      <c r="J11" s="77" t="s">
        <v>11</v>
      </c>
      <c r="K11" s="77"/>
      <c r="L11" s="32"/>
      <c r="M11" s="33"/>
      <c r="N11" s="33"/>
      <c r="O11" s="3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1:31" s="6" customFormat="1" ht="20.95" customHeight="1" x14ac:dyDescent="0.3">
      <c r="A12" s="78" t="s">
        <v>26</v>
      </c>
      <c r="B12" s="78"/>
      <c r="C12" s="78"/>
      <c r="D12" s="78"/>
      <c r="E12" s="78"/>
      <c r="F12" s="78"/>
      <c r="G12" s="35">
        <v>0</v>
      </c>
      <c r="H12" s="76" t="s">
        <v>3</v>
      </c>
      <c r="I12" s="76"/>
      <c r="J12" s="77" t="s">
        <v>10</v>
      </c>
      <c r="K12" s="77"/>
      <c r="L12" s="32"/>
      <c r="M12" s="33"/>
      <c r="N12" s="33"/>
      <c r="O12" s="3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 s="6" customFormat="1" ht="20.95" customHeight="1" x14ac:dyDescent="0.3">
      <c r="A13" s="78" t="s">
        <v>27</v>
      </c>
      <c r="B13" s="78"/>
      <c r="C13" s="78"/>
      <c r="D13" s="78"/>
      <c r="E13" s="78"/>
      <c r="F13" s="78"/>
      <c r="G13" s="35">
        <v>0</v>
      </c>
      <c r="H13" s="76" t="s">
        <v>3</v>
      </c>
      <c r="I13" s="76"/>
      <c r="J13" s="77" t="s">
        <v>11</v>
      </c>
      <c r="K13" s="77"/>
      <c r="L13" s="32"/>
      <c r="M13" s="33"/>
      <c r="N13" s="33"/>
      <c r="O13" s="3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 s="6" customFormat="1" ht="20.95" customHeight="1" x14ac:dyDescent="0.3">
      <c r="A14" s="78" t="s">
        <v>28</v>
      </c>
      <c r="B14" s="78"/>
      <c r="C14" s="78"/>
      <c r="D14" s="78"/>
      <c r="E14" s="78"/>
      <c r="F14" s="78"/>
      <c r="G14" s="35">
        <v>0</v>
      </c>
      <c r="H14" s="76" t="s">
        <v>3</v>
      </c>
      <c r="I14" s="76"/>
      <c r="J14" s="77" t="s">
        <v>14</v>
      </c>
      <c r="K14" s="77"/>
      <c r="L14" s="32"/>
      <c r="M14" s="33"/>
      <c r="N14" s="33"/>
      <c r="O14" s="3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 s="6" customFormat="1" ht="20.95" customHeight="1" x14ac:dyDescent="0.3">
      <c r="A15" s="78" t="s">
        <v>29</v>
      </c>
      <c r="B15" s="78"/>
      <c r="C15" s="78"/>
      <c r="D15" s="78"/>
      <c r="E15" s="78"/>
      <c r="F15" s="78"/>
      <c r="G15" s="35">
        <v>0</v>
      </c>
      <c r="H15" s="76" t="s">
        <v>3</v>
      </c>
      <c r="I15" s="76"/>
      <c r="J15" s="77" t="s">
        <v>14</v>
      </c>
      <c r="K15" s="77"/>
      <c r="L15" s="32"/>
      <c r="M15" s="33"/>
      <c r="N15" s="33"/>
      <c r="O15" s="3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 ht="12.6" customHeight="1" x14ac:dyDescent="0.3">
      <c r="A16" s="7"/>
      <c r="B16" s="7"/>
      <c r="C16" s="8"/>
      <c r="D16" s="8"/>
      <c r="E16" s="8"/>
      <c r="F16" s="8"/>
      <c r="G16" s="8"/>
      <c r="H16" s="8"/>
      <c r="I16" s="3"/>
      <c r="J16" s="9"/>
      <c r="K16" s="9"/>
      <c r="L16" s="8"/>
      <c r="M16" s="3"/>
      <c r="N16" s="3"/>
      <c r="O16" s="3"/>
      <c r="P16" s="8"/>
      <c r="Q16" s="8"/>
      <c r="R16" s="8"/>
      <c r="S16" s="8"/>
      <c r="T16" s="8"/>
      <c r="U16" s="3"/>
      <c r="V16" s="10"/>
      <c r="W16" s="10"/>
      <c r="X16" s="3"/>
      <c r="Y16" s="9"/>
      <c r="Z16" s="8"/>
      <c r="AA16" s="8"/>
      <c r="AB16" s="8"/>
      <c r="AC16" s="8"/>
      <c r="AD16" s="8"/>
      <c r="AE16" s="8"/>
    </row>
    <row r="17" spans="1:49" ht="20.95" customHeight="1" x14ac:dyDescent="0.3">
      <c r="A17" s="7" t="s">
        <v>31</v>
      </c>
      <c r="B17" s="7"/>
      <c r="C17" s="3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</row>
    <row r="18" spans="1:49" ht="20.95" customHeight="1" x14ac:dyDescent="0.3">
      <c r="A18" s="3" t="s">
        <v>54</v>
      </c>
      <c r="C18" s="3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</row>
    <row r="19" spans="1:49" ht="20.95" customHeight="1" x14ac:dyDescent="0.3">
      <c r="A19" s="7"/>
      <c r="B19" s="3" t="s">
        <v>55</v>
      </c>
      <c r="C19" s="3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R19" s="11"/>
      <c r="AS19" t="s">
        <v>79</v>
      </c>
    </row>
    <row r="20" spans="1:49" ht="20.95" customHeight="1" x14ac:dyDescent="0.3">
      <c r="A20" s="7"/>
      <c r="B20" s="3" t="s">
        <v>77</v>
      </c>
      <c r="C20" s="3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R20" s="11"/>
      <c r="AS20" s="36">
        <v>0.02</v>
      </c>
    </row>
    <row r="21" spans="1:49" ht="20.95" customHeight="1" x14ac:dyDescent="0.3">
      <c r="A21" s="7"/>
      <c r="B21" s="3" t="s">
        <v>76</v>
      </c>
      <c r="C21" s="3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</row>
    <row r="22" spans="1:49" ht="29.45" customHeight="1" x14ac:dyDescent="0.3">
      <c r="A22" s="69"/>
      <c r="B22" s="70"/>
      <c r="C22" s="71" t="s">
        <v>32</v>
      </c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3"/>
      <c r="P22" s="71" t="s">
        <v>47</v>
      </c>
      <c r="Q22" s="72"/>
      <c r="R22" s="72"/>
      <c r="S22" s="72"/>
      <c r="T22" s="72"/>
      <c r="U22" s="73"/>
      <c r="V22" s="71" t="s">
        <v>48</v>
      </c>
      <c r="W22" s="72"/>
      <c r="X22" s="72"/>
      <c r="Y22" s="72"/>
      <c r="Z22" s="72"/>
      <c r="AA22" s="72"/>
      <c r="AB22" s="72"/>
      <c r="AC22" s="73"/>
      <c r="AD22" s="16" t="s">
        <v>49</v>
      </c>
      <c r="AE22" s="23" t="s">
        <v>9</v>
      </c>
      <c r="AG22" t="s">
        <v>50</v>
      </c>
      <c r="AH22" t="s">
        <v>51</v>
      </c>
      <c r="AI22" t="s">
        <v>56</v>
      </c>
      <c r="AJ22" t="s">
        <v>59</v>
      </c>
      <c r="AK22" s="26" t="s">
        <v>60</v>
      </c>
      <c r="AL22" s="26" t="s">
        <v>63</v>
      </c>
      <c r="AM22" s="26" t="s">
        <v>64</v>
      </c>
      <c r="AN22" s="26" t="s">
        <v>68</v>
      </c>
      <c r="AO22" s="26" t="s">
        <v>69</v>
      </c>
      <c r="AP22" s="26" t="s">
        <v>71</v>
      </c>
      <c r="AQ22" s="26" t="s">
        <v>80</v>
      </c>
      <c r="AR22" s="26" t="s">
        <v>73</v>
      </c>
      <c r="AS22" s="26" t="s">
        <v>78</v>
      </c>
      <c r="AT22" s="26" t="s">
        <v>82</v>
      </c>
      <c r="AU22" s="26" t="s">
        <v>85</v>
      </c>
      <c r="AV22" s="26" t="s">
        <v>89</v>
      </c>
      <c r="AW22" s="26" t="s">
        <v>100</v>
      </c>
    </row>
    <row r="23" spans="1:49" ht="52.4" customHeight="1" x14ac:dyDescent="0.3">
      <c r="A23" s="12"/>
      <c r="B23" s="13"/>
      <c r="C23" s="48" t="s">
        <v>30</v>
      </c>
      <c r="D23" s="17" t="s">
        <v>33</v>
      </c>
      <c r="E23" s="50" t="s">
        <v>91</v>
      </c>
      <c r="F23" s="17" t="s">
        <v>34</v>
      </c>
      <c r="G23" s="50" t="s">
        <v>92</v>
      </c>
      <c r="H23" s="17" t="s">
        <v>35</v>
      </c>
      <c r="I23" s="50" t="s">
        <v>93</v>
      </c>
      <c r="J23" s="17" t="s">
        <v>36</v>
      </c>
      <c r="K23" s="50" t="s">
        <v>94</v>
      </c>
      <c r="L23" s="17" t="s">
        <v>38</v>
      </c>
      <c r="M23" s="50" t="s">
        <v>95</v>
      </c>
      <c r="N23" s="17" t="s">
        <v>39</v>
      </c>
      <c r="O23" s="50" t="s">
        <v>96</v>
      </c>
      <c r="P23" s="17" t="s">
        <v>40</v>
      </c>
      <c r="Q23" s="49" t="s">
        <v>42</v>
      </c>
      <c r="R23" s="17" t="s">
        <v>43</v>
      </c>
      <c r="S23" s="49" t="s">
        <v>44</v>
      </c>
      <c r="T23" s="17" t="s">
        <v>45</v>
      </c>
      <c r="U23" s="49" t="s">
        <v>46</v>
      </c>
      <c r="V23" s="48" t="s">
        <v>30</v>
      </c>
      <c r="W23" s="17" t="s">
        <v>33</v>
      </c>
      <c r="X23" s="17" t="s">
        <v>34</v>
      </c>
      <c r="Y23" s="17" t="s">
        <v>35</v>
      </c>
      <c r="Z23" s="17" t="s">
        <v>36</v>
      </c>
      <c r="AA23" s="17" t="s">
        <v>38</v>
      </c>
      <c r="AB23" s="17" t="s">
        <v>39</v>
      </c>
      <c r="AC23" s="51" t="s">
        <v>52</v>
      </c>
      <c r="AD23" s="27"/>
      <c r="AE23" s="31"/>
      <c r="AG23" s="26" t="s">
        <v>84</v>
      </c>
      <c r="AH23" s="26" t="s">
        <v>53</v>
      </c>
      <c r="AI23" s="26" t="s">
        <v>57</v>
      </c>
      <c r="AJ23" s="26" t="s">
        <v>58</v>
      </c>
      <c r="AK23" s="26" t="s">
        <v>61</v>
      </c>
      <c r="AL23" s="26" t="s">
        <v>62</v>
      </c>
      <c r="AM23" s="26" t="s">
        <v>65</v>
      </c>
      <c r="AN23" s="26" t="s">
        <v>66</v>
      </c>
      <c r="AO23" s="26" t="s">
        <v>70</v>
      </c>
      <c r="AP23" s="26" t="s">
        <v>72</v>
      </c>
      <c r="AQ23" s="26" t="s">
        <v>81</v>
      </c>
      <c r="AR23" s="26" t="s">
        <v>74</v>
      </c>
      <c r="AS23" s="26" t="s">
        <v>97</v>
      </c>
      <c r="AT23" s="26" t="s">
        <v>83</v>
      </c>
      <c r="AU23" s="26" t="s">
        <v>86</v>
      </c>
      <c r="AV23" s="26" t="s">
        <v>90</v>
      </c>
      <c r="AW23" s="26" t="s">
        <v>101</v>
      </c>
    </row>
    <row r="24" spans="1:49" s="11" customFormat="1" ht="20.95" customHeight="1" x14ac:dyDescent="0.3">
      <c r="A24" s="74">
        <v>1</v>
      </c>
      <c r="B24" s="75"/>
      <c r="C24" s="54">
        <f>IF(OR(AND($J$10="Speicher",D24&lt;=0),AND($J$11="Speicher",F24&lt;=0),AND(R24&lt;&gt;"",$J$12="Speicher",H24&lt;=0),AND(S24&lt;&gt;"",$J$13="Speicher",J24&lt;=0),AND(T24&lt;&gt;"",$J$14="Speicher",L24&lt;=0),AND(U24&lt;&gt;"",$J$15="Speicher",N24&lt;=0),$J$9="ja"),0,D24+F24+H24+J24+L24+N24)</f>
        <v>15</v>
      </c>
      <c r="D24" s="30">
        <v>10</v>
      </c>
      <c r="E24" s="15" t="s">
        <v>22</v>
      </c>
      <c r="F24" s="30">
        <v>5</v>
      </c>
      <c r="G24" s="28" t="s">
        <v>21</v>
      </c>
      <c r="H24" s="30">
        <v>0</v>
      </c>
      <c r="I24" s="28" t="s">
        <v>22</v>
      </c>
      <c r="J24" s="30">
        <v>0</v>
      </c>
      <c r="K24" s="28" t="s">
        <v>22</v>
      </c>
      <c r="L24" s="30">
        <v>0</v>
      </c>
      <c r="M24" s="28" t="s">
        <v>22</v>
      </c>
      <c r="N24" s="30">
        <v>0</v>
      </c>
      <c r="O24" s="28" t="s">
        <v>22</v>
      </c>
      <c r="P24" s="39">
        <v>0.6</v>
      </c>
      <c r="Q24" s="39">
        <v>0.6</v>
      </c>
      <c r="R24" s="39" t="str">
        <f>IF(AND($L$8&lt;=6,$L$8&gt;=3),0.6,"")</f>
        <v/>
      </c>
      <c r="S24" s="39" t="str">
        <f>IF(AND($L$8&lt;=6,$L$8&gt;=4),0.6,"")</f>
        <v/>
      </c>
      <c r="T24" s="39" t="str">
        <f>IF(AND($L$8&lt;=6,$L$8&gt;=5),0.6,"")</f>
        <v/>
      </c>
      <c r="U24" s="39" t="str">
        <f>IF($L$8=6,0.6,"")</f>
        <v/>
      </c>
      <c r="V24" s="35">
        <f>IF(OR(AND($J$10="Speicher",W24&lt;=0),AND($J$11="Speicher",X24&lt;=0),AND(R24&lt;&gt;"",$J$12="Speicher",Y24&lt;=0),AND(S24&lt;&gt;"",$J$13="Speicher",Z24&lt;=0),AND(T24&lt;&gt;"",$J$14="Speicher",AA24&lt;=0),AND(U24&lt;&gt;"",$J$15="Speicher",AB24&lt;=0),$J$9="ja"),0,SUM(W24:AB24))</f>
        <v>11</v>
      </c>
      <c r="W24" s="30">
        <v>6</v>
      </c>
      <c r="X24" s="30">
        <v>5</v>
      </c>
      <c r="Y24" s="30">
        <v>0</v>
      </c>
      <c r="Z24" s="30">
        <v>0</v>
      </c>
      <c r="AA24" s="30">
        <v>0</v>
      </c>
      <c r="AB24" s="30">
        <v>0</v>
      </c>
      <c r="AC24" s="38">
        <v>11</v>
      </c>
      <c r="AD24" s="40" t="str">
        <f>IF(AG24&amp;AH24&amp;AI24&amp;AJ24&amp;AK24&amp;AL24&amp;AM24&amp;AN24&amp;AO24&amp;AP24&amp;AR24&amp;AS24&amp;AT24&amp;AU24&amp;AV24="","in Ordnung",AG24&amp;AH24&amp;AI24&amp;AJ24&amp;AK24&amp;AL24&amp;AM24&amp;AN24&amp;AO24&amp;AP24&amp;AR24&amp;AS24&amp;AT24&amp;AU24&amp;AV24)</f>
        <v>in Ordnung</v>
      </c>
      <c r="AE24" s="31"/>
      <c r="AG24" s="37" t="str">
        <f>IF(OR($J$10="Speicher",$J$11="Speicher",AND(R24&lt;&gt;"",$J$12="Speicher"),AND(S24&lt;&gt;"",$J$13="Speicher"),AND(T24&lt;&gt;"",$J$14="Speicher"),AND(U24&lt;&gt;"",$J$15="Speicher")),"",
       IF(E24&amp;G24&amp;I24&amp;K24&amp;M24&amp;O24="neinneinneinneinneinnein","Fehler 1: Mind. eine SR muss vor RD durch PAVE-Regelung in der Leistung reduziert sein. Bei Speichern muss die aktuelle Erzeugungsleistung vor RD &lt; Psoll durch RD sein. ",""))</f>
        <v/>
      </c>
      <c r="AH24" s="37" t="str">
        <f t="shared" ref="AH24:AH27" si="0">IF(OR(C24&gt;$G$8,V24&gt;$G$8,V24&gt;AC24),"Fehler 2: Pakt(NAP) &gt; PAVE bzw. PAVE,red. ","")</f>
        <v/>
      </c>
      <c r="AI24" s="37" t="str">
        <f>IF(OR($J$10="Speicher",$J$11="Speicher",AND(R24&lt;&gt;"",$J$12="Speicher"),AND(S24&lt;&gt;"",$J$13="Speicher"),AND(T24&lt;&gt;"",$J$14="Speicher"),AND(U24&lt;&gt;"",$J$15="Speicher"),$J$9="ja"),"",IF(D24+F24+H24+J24+L24+N24&gt;$G$8,"Fehler 3: Summe Pakt vor RD &gt; PAVE. ",""))</f>
        <v/>
      </c>
      <c r="AJ24" s="37" t="str">
        <f>IF(OR($J$10="Speicher",$J$11="Speicher",AND(R24&lt;&gt;"",$J$12="Speicher"),AND(S24&lt;&gt;"",$J$13="Speicher"),AND(T24&lt;&gt;"",$J$14="Speicher"),AND(U24&lt;&gt;"",$J$15="Speicher"),$J$9="ja"),"",IF(W24+X24+Y24+Z24+AA24+AB24&gt;AC24,"Fehler 4: Summe Pakt nach RD &gt; PAVE,red. ",""))</f>
        <v/>
      </c>
      <c r="AK24" s="42" t="str">
        <f t="shared" ref="AK24:AK31" si="1">IF(OR(AND(E24="ja",W24&gt;D24),W24&gt;P24*$G$10),"Fehler 5: Pakt(SR1) nach RD zu hoch. ","")</f>
        <v/>
      </c>
      <c r="AL24" s="42" t="str">
        <f t="shared" ref="AL24:AL31" si="2">IF(OR(AND(G24="ja",X24&gt;F24),X24&gt;Q24*$G$11),"Fehler 6: Pakt(SR2) nach RD zu hoch. ","")</f>
        <v/>
      </c>
      <c r="AM24" s="42" t="str">
        <f>IF(R24="","",
    IF(OR(AND(I24="ja",Y24&gt;H24),Y24&gt;R24*$G$12),"Fehler 7: Pakt(SR3) nach RD zu hoch. ",""))</f>
        <v/>
      </c>
      <c r="AN24" s="42" t="str">
        <f>IF(S24="","",
    IF(OR(AND(K24="ja",Z24&gt;J24),Z24&gt;S24*$G$13),"Fehler 8: Pakt(SR4) nach RD zu hoch. ",""))</f>
        <v/>
      </c>
      <c r="AO24" s="42" t="str">
        <f>IF(T24="","",
    IF(OR(AND(M24="ja",AA24&gt;L24),AA24&gt;T24*$G$14),"Fehler 9: Pakt(SR5) nach RD zu hoch. ",""))</f>
        <v/>
      </c>
      <c r="AP24" s="42" t="str">
        <f>IF(U24="","",
    IF(OR(AND(O24="ja",AB24&gt;N24),AB24&gt;U24*$G$15),"Fehler 10: Pakt(SR6) nach RD zu hoch. ",""))</f>
        <v/>
      </c>
      <c r="AQ24" s="53">
        <f>IF(IF(E24="ja",IF(D24&gt;P24*$G$10,P24*$G$10,D24),P24*$G$10)+
   IF(G24="ja",IF(F24&gt;Q24*$G$11,Q24*$G$11,F24),Q24*$G$11)+
     IF(R24="",0,IF(I24="ja",IF(H24&gt;R24*$G$12,R24*$G$12,H24),R24*$G$12))+
       IF(S24="",0,IF(K24="ja",IF(J24&gt;S24*$G$13,S24*$G$13,J24),S24*$G$13))+
         IF(T24="",0,IF(M24="ja",IF(L24&gt;T24*$G$14,S24*$G$13,L24),T24*$G$14))+
            IF(U24="",0,IF(O24="ja",IF(N24&gt;U24*$G$15,U24*$G$15,N24),U24*$G$15))&gt;$G$8,
            $G$8,
              IF(E24="ja",IF(D24&gt;P24*$G$10,P24*$G$10,D24),P24*$G$10)+
              IF(G24="ja",IF(F24&gt;Q24*$G$11,Q24*$G$11,F24),Q24*$G$11)+
              IF(R24="",0,IF(I24="ja",IF(H24&gt;R24*$G$12,R24*$G$12,H24),R24*$G$12))+
              IF(S24="",0,IF(K24="ja",IF(J24&gt;S24*$G$13,S24*$G$13,J24),S24*$G$13))+
              IF(T24="",0,IF(M24="ja",IF(L24&gt;T24*$G$14,S24*$G$13,L24),T24*$G$14))+
              IF(U24="",0,IF(O24="ja",IF(N24&gt;U24*$G$15,U24*$G$15,N24),U24*$G$15)))</f>
        <v>11</v>
      </c>
      <c r="AR24" s="42" t="str">
        <f>IF(AC24=AQ24,"","Fehler 11: PAVE,red ist falsch. ")</f>
        <v/>
      </c>
      <c r="AS24" s="37" t="str">
        <f>IF(OR($J$10="Speicher",$J$11="Speicher",AND(R24&lt;&gt;"",$J$12="Speicher"),AND(S24&lt;&gt;"",$J$13="Speicher"),AND(T24&lt;&gt;"",$J$14="Speicher"),AND(U24&lt;&gt;"",$J$15="Speicher")),"",
    IF($J$9="nein",IF(C24=$G$8,"",
      IF(OR(D24+F24+H24+J24+L24+N24&gt;=$G$8*(1+$AS$20),D24+F24+H24+J24+L24+N24&lt;=$G$8*(1-$AS$20),C24&gt;=$G$8*(1+$AS$20),C24&lt;=$G$8*(1-$AS$20)),"Fehler 12: Summe Pakt(SR) muss vor erstem RD = PAV,E sein. ","")),
        IF(C24=$G$8,"",
            IF(OR(C24&gt;=$G$8*(1+$AS$20),C24&lt;=$G$8*(1-$AS$20)),"Fehler 12: Summe Pakt(SR) muss vor erstem RD = PAV,E sein. ",""))))</f>
        <v/>
      </c>
      <c r="AT24" s="37" t="str">
        <f>IF(OR(D24&gt;$G$10,F24&gt;$G$11,H24&gt;$G$12,J24&gt;$G$13,L24&gt;$G$14,N24&gt;$G$15),"Fehler 13: Pakt &gt; Pinst. ","")</f>
        <v/>
      </c>
      <c r="AU24" s="37" t="str">
        <f>IF(OR(AND(R24="",OR(Y24&gt;0,H24&gt;0,I24="ja",$G$12&gt;0)),AND(S24="",OR(Z24&gt;0,J24&gt;0,K24="ja",$G$13&gt;0)),AND(T24="",OR(AA24&gt;0,L24&gt;0,M24="ja",$G$14&gt;0)),AND(U24="",OR(AB24&gt;0,N24&gt;0,O24="ja",$G$15&gt;0))),"Fehler 14: Eintrag bei einer nicht vorhandenen SR. ","")</f>
        <v/>
      </c>
      <c r="AV24" s="37" t="str">
        <f>IF(OR(AND(R24&lt;&gt;"",OR(Y24="",H24="",$G$12="")),AND(S24&lt;&gt;"",OR(Z24="",J24="",$G$13="")),AND(T24&lt;&gt;"",OR(AA24="",L24="",$G$14="")),AND(U24&lt;&gt;"",OR(AB24="",N24="",$G$15="")),$G$10&lt;=0,$G$11&lt;=0),"Fehler 15: Kein Eintrag bei einer vorhandenen SR. ","")</f>
        <v/>
      </c>
      <c r="AW24" s="37"/>
    </row>
    <row r="25" spans="1:49" s="11" customFormat="1" ht="20.95" customHeight="1" x14ac:dyDescent="0.3">
      <c r="A25" s="74">
        <v>2</v>
      </c>
      <c r="B25" s="75"/>
      <c r="C25" s="54">
        <f t="shared" ref="C25:C31" si="3">IF(OR(AND($J$10="Speicher",D25&lt;=0),AND($J$11="Speicher",F25&lt;=0),AND(R25&lt;&gt;"",$J$12="Speicher",H25&lt;=0),AND(S25&lt;&gt;"",$J$13="Speicher",J25&lt;=0),AND(T25&lt;&gt;"",$J$14="Speicher",L25&lt;=0),AND(U25&lt;&gt;"",$J$15="Speicher",N25&lt;=0),$J$9="ja"),0,D25+F25+H25+J25+L25+N25)</f>
        <v>11</v>
      </c>
      <c r="D25" s="30">
        <v>6</v>
      </c>
      <c r="E25" s="15" t="s">
        <v>22</v>
      </c>
      <c r="F25" s="30">
        <v>5</v>
      </c>
      <c r="G25" s="28" t="s">
        <v>22</v>
      </c>
      <c r="H25" s="30">
        <v>0</v>
      </c>
      <c r="I25" s="28" t="s">
        <v>22</v>
      </c>
      <c r="J25" s="30">
        <v>0</v>
      </c>
      <c r="K25" s="28" t="s">
        <v>22</v>
      </c>
      <c r="L25" s="30">
        <v>0</v>
      </c>
      <c r="M25" s="28" t="s">
        <v>22</v>
      </c>
      <c r="N25" s="30">
        <v>0</v>
      </c>
      <c r="O25" s="28" t="s">
        <v>22</v>
      </c>
      <c r="P25" s="39">
        <v>0.3</v>
      </c>
      <c r="Q25" s="39">
        <v>0.3</v>
      </c>
      <c r="R25" s="39" t="str">
        <f>IF(AND($L$8&lt;=6,$L$8&gt;=3),0.3,"")</f>
        <v/>
      </c>
      <c r="S25" s="39" t="str">
        <f>IF(AND($L$8&lt;=6,$L$8&gt;=4),0.3,"")</f>
        <v/>
      </c>
      <c r="T25" s="39" t="str">
        <f>IF(AND($L$8&lt;=6,$L$8&gt;=5),0.3,"")</f>
        <v/>
      </c>
      <c r="U25" s="39" t="str">
        <f>IF($L$8=6,0.3,"")</f>
        <v/>
      </c>
      <c r="V25" s="35">
        <f t="shared" ref="V25:V31" si="4">IF(OR(AND($J$10="Speicher",W25&lt;=0),AND($J$11="Speicher",X25&lt;=0),AND(R25&lt;&gt;"",$J$12="Speicher",Y25&lt;=0),AND(S25&lt;&gt;"",$J$13="Speicher",Z25&lt;=0),AND(T25&lt;&gt;"",$J$14="Speicher",AA25&lt;=0),AND(U25&lt;&gt;"",$J$15="Speicher",AB25&lt;=0),$J$9="ja"),0,SUM(W25:AB25))</f>
        <v>6</v>
      </c>
      <c r="W25" s="30">
        <v>3</v>
      </c>
      <c r="X25" s="30">
        <v>3</v>
      </c>
      <c r="Y25" s="30">
        <v>0</v>
      </c>
      <c r="Z25" s="30">
        <v>0</v>
      </c>
      <c r="AA25" s="30">
        <v>0</v>
      </c>
      <c r="AB25" s="30">
        <v>0</v>
      </c>
      <c r="AC25" s="38">
        <v>6</v>
      </c>
      <c r="AD25" s="40" t="str">
        <f t="shared" ref="AD25:AD31" si="5">IF(AG25&amp;AH25&amp;AI25&amp;AJ25&amp;AK25&amp;AL25&amp;AM25&amp;AN25&amp;AO25&amp;AP25&amp;AR25&amp;AS25&amp;AT25&amp;AU25&amp;AV25="","in Ordnung",AG25&amp;AH25&amp;AI25&amp;AJ25&amp;AK25&amp;AL25&amp;AM25&amp;AN25&amp;AO25&amp;AP25&amp;AR25&amp;AS25&amp;AT25&amp;AU25&amp;AV25)</f>
        <v>in Ordnung</v>
      </c>
      <c r="AE25" s="31"/>
      <c r="AG25" s="37"/>
      <c r="AH25" s="37" t="str">
        <f t="shared" si="0"/>
        <v/>
      </c>
      <c r="AI25" s="37" t="str">
        <f t="shared" ref="AI25:AI31" si="6">IF(OR($J$10="Speicher",$J$11="Speicher",AND(R25&lt;&gt;"",$J$12="Speicher"),AND(S25&lt;&gt;"",$J$13="Speicher"),AND(T25&lt;&gt;"",$J$14="Speicher"),AND(U25&lt;&gt;"",$J$15="Speicher"),$J$9="ja"),"",IF(D25+F25+H25+J25+L25+N25&gt;$G$8,"Fehler 3: Summe Pakt vor RD &gt; PAVE. ",""))</f>
        <v/>
      </c>
      <c r="AJ25" s="37" t="str">
        <f t="shared" ref="AJ25:AJ31" si="7">IF(OR($J$10="Speicher",$J$11="Speicher",AND(R25&lt;&gt;"",$J$12="Speicher"),AND(S25&lt;&gt;"",$J$13="Speicher"),AND(T25&lt;&gt;"",$J$14="Speicher"),AND(U25&lt;&gt;"",$J$15="Speicher"),$J$9="ja"),"",IF(W25+X25+Y25+Z25+AA25+AB25&gt;AC25,"Fehler 4: Summe Pakt nach RD &gt; PAVE,red. ",""))</f>
        <v/>
      </c>
      <c r="AK25" s="34" t="str">
        <f t="shared" si="1"/>
        <v/>
      </c>
      <c r="AL25" s="34" t="str">
        <f t="shared" si="2"/>
        <v/>
      </c>
      <c r="AM25" s="42" t="str">
        <f t="shared" ref="AM25:AM27" si="8">IF(R25="","",
    IF(OR(AND(I25="ja",Y25&gt;H25),Y25&gt;R25*$G$12),"Fehler 7: Pakt(SR3) nach RD zu hoch. ",""))</f>
        <v/>
      </c>
      <c r="AN25" s="42" t="str">
        <f t="shared" ref="AN25:AN27" si="9">IF(S25="","",
    IF(OR(AND(K25="ja",Z25&gt;J25),Z25&gt;S25*$G$13),"Fehler 8: Pakt(SR4) nach RD zu hoch. ",""))</f>
        <v/>
      </c>
      <c r="AO25" s="42" t="str">
        <f t="shared" ref="AO25:AO27" si="10">IF(T25="","",
    IF(OR(AND(M25="ja",AA25&gt;L25),AA25&gt;T25*$G$14),"Fehler 9: Pakt(SR5) nach RD zu hoch. ",""))</f>
        <v/>
      </c>
      <c r="AP25" s="42" t="str">
        <f t="shared" ref="AP25:AP27" si="11">IF(U25="","",
    IF(OR(AND(O25="ja",AB25&gt;N25),AB25&gt;U25*$G$15),"Fehler 10: Pakt(SR6) nach RD zu hoch. ",""))</f>
        <v/>
      </c>
      <c r="AQ25" s="53">
        <f t="shared" ref="AQ25:AQ27" si="12">IF(IF(E25="ja",IF(D25&gt;P25*$G$10,P25*$G$10,D25),P25*$G$10)+
   IF(G25="ja",IF(F25&gt;Q25*$G$11,Q25*$G$11,F25),Q25*$G$11)+
     IF(R25="",0,IF(I25="ja",IF(H25&gt;R25*$G$12,R25*$G$12,H25),R25*$G$12))+
       IF(S25="",0,IF(K25="ja",IF(J25&gt;S25*$G$13,S25*$G$13,J25),S25*$G$13))+
         IF(T25="",0,IF(M25="ja",IF(L25&gt;T25*$G$14,S25*$G$13,L25),T25*$G$14))+
            IF(U25="",0,IF(O25="ja",IF(N25&gt;U25*$G$15,U25*$G$15,N25),U25*$G$15))&gt;$G$8,
            $G$8,
              IF(E25="ja",IF(D25&gt;P25*$G$10,P25*$G$10,D25),P25*$G$10)+
              IF(G25="ja",IF(F25&gt;Q25*$G$11,Q25*$G$11,F25),Q25*$G$11)+
              IF(R25="",0,IF(I25="ja",IF(H25&gt;R25*$G$12,R25*$G$12,H25),R25*$G$12))+
              IF(S25="",0,IF(K25="ja",IF(J25&gt;S25*$G$13,S25*$G$13,J25),S25*$G$13))+
              IF(T25="",0,IF(M25="ja",IF(L25&gt;T25*$G$14,S25*$G$13,L25),T25*$G$14))+
              IF(U25="",0,IF(O25="ja",IF(N25&gt;U25*$G$15,U25*$G$15,N25),U25*$G$15)))</f>
        <v>6</v>
      </c>
      <c r="AR25" s="42" t="str">
        <f t="shared" ref="AR25:AR27" si="13">IF(AC25=AQ25,"","Fehler 11: PAVE,red ist falsch. ")</f>
        <v/>
      </c>
      <c r="AS25" s="37"/>
      <c r="AT25" s="37" t="str">
        <f t="shared" ref="AT25:AT27" si="14">IF(OR(D25&gt;$G$10,F25&gt;$G$11,H25&gt;$G$12,J25&gt;$G$13,L25&gt;$G$14,N25&gt;$G$15),"Fehler 13: Pakt &gt; Pinst. ","")</f>
        <v/>
      </c>
      <c r="AU25" s="37" t="str">
        <f t="shared" ref="AU25:AU31" si="15">IF(OR(AND(R25="",OR(Y25&gt;0,H25&gt;0,I25="ja",$G$12&gt;0)),AND(S25="",OR(Z25&gt;0,J25&gt;0,K25="ja",$G$13&gt;0)),AND(T25="",OR(AA25&gt;0,L25&gt;0,M25="ja",$G$14&gt;0)),AND(U25="",OR(AB25&gt;0,N25&gt;0,O25="ja",$G$15&gt;0))),"Fehler 14: Eintrag bei einer nicht vorhandenen SR. ","")</f>
        <v/>
      </c>
      <c r="AV25" s="37" t="str">
        <f>IF(OR(AND(R25&lt;&gt;"",OR(Y25="",H25="",$G$12="")),AND(S25&lt;&gt;"",OR(Z25="",J25="",$G$13="")),AND(T25&lt;&gt;"",OR(AA25="",L25="",$G$14="")),AND(U25&lt;&gt;"",OR(AB25="",N25="",$G$15="")),$G$10&lt;=0,$G$11&lt;=0),"Fehler 15: Kein Eintrag bei einer vorhandenen SR. ","")</f>
        <v/>
      </c>
      <c r="AW25" s="37" t="str">
        <f t="shared" ref="AW25:AW31" si="16">IF($J$9="nein",IF(OR(AND($J$10="Speicher",D25&gt;0),AND($J$11="Speicher",F25&gt;0),AND($J$12="Speicher",H25&gt;0),AND($J$13="Speicher",J25&gt;0),AND($J$14="Speicher",L25&gt;0),AND($J$15="Speicher",N25&gt;0)),IF(OR(D25+F25+H25+J25+L25+N25&gt;C25,D25+F25+H25+J25+L25+N25&gt;$G$8),"Fehler 16: Summe Pakt(SR) &gt; Pakt(NAP) bzw. PAV,E. ",""),""),"")</f>
        <v/>
      </c>
    </row>
    <row r="26" spans="1:49" s="11" customFormat="1" ht="20.95" customHeight="1" x14ac:dyDescent="0.3">
      <c r="A26" s="74">
        <v>3</v>
      </c>
      <c r="B26" s="75"/>
      <c r="C26" s="54">
        <f t="shared" si="3"/>
        <v>6</v>
      </c>
      <c r="D26" s="30">
        <v>3</v>
      </c>
      <c r="E26" s="15" t="s">
        <v>22</v>
      </c>
      <c r="F26" s="30">
        <v>3</v>
      </c>
      <c r="G26" s="28" t="s">
        <v>22</v>
      </c>
      <c r="H26" s="30">
        <v>0</v>
      </c>
      <c r="I26" s="28" t="s">
        <v>22</v>
      </c>
      <c r="J26" s="30">
        <v>0</v>
      </c>
      <c r="K26" s="28" t="s">
        <v>22</v>
      </c>
      <c r="L26" s="30">
        <v>0</v>
      </c>
      <c r="M26" s="28" t="s">
        <v>22</v>
      </c>
      <c r="N26" s="30">
        <v>0</v>
      </c>
      <c r="O26" s="28" t="s">
        <v>22</v>
      </c>
      <c r="P26" s="39">
        <v>0</v>
      </c>
      <c r="Q26" s="39">
        <v>0.3</v>
      </c>
      <c r="R26" s="39" t="str">
        <f>IF(AND($L$8&lt;=6,$L$8&gt;=3),0.3,"")</f>
        <v/>
      </c>
      <c r="S26" s="39" t="str">
        <f>IF(AND($L$8&lt;=6,$L$8&gt;=4),0.3,"")</f>
        <v/>
      </c>
      <c r="T26" s="39" t="str">
        <f>IF(AND($L$8&lt;=6,$L$8&gt;=5),0.3,"")</f>
        <v/>
      </c>
      <c r="U26" s="39" t="str">
        <f>IF($L$8=6,0.3,"")</f>
        <v/>
      </c>
      <c r="V26" s="35">
        <f t="shared" si="4"/>
        <v>3</v>
      </c>
      <c r="W26" s="30">
        <v>0</v>
      </c>
      <c r="X26" s="30">
        <v>3</v>
      </c>
      <c r="Y26" s="30">
        <v>0</v>
      </c>
      <c r="Z26" s="30">
        <v>0</v>
      </c>
      <c r="AA26" s="30">
        <v>0</v>
      </c>
      <c r="AB26" s="30">
        <v>0</v>
      </c>
      <c r="AC26" s="38">
        <v>3</v>
      </c>
      <c r="AD26" s="40" t="str">
        <f t="shared" si="5"/>
        <v>in Ordnung</v>
      </c>
      <c r="AE26" s="31"/>
      <c r="AG26" s="37"/>
      <c r="AH26" s="37" t="str">
        <f t="shared" si="0"/>
        <v/>
      </c>
      <c r="AI26" s="37" t="str">
        <f t="shared" si="6"/>
        <v/>
      </c>
      <c r="AJ26" s="37" t="str">
        <f t="shared" si="7"/>
        <v/>
      </c>
      <c r="AK26" s="34" t="str">
        <f t="shared" si="1"/>
        <v/>
      </c>
      <c r="AL26" s="34" t="str">
        <f t="shared" si="2"/>
        <v/>
      </c>
      <c r="AM26" s="42" t="str">
        <f t="shared" si="8"/>
        <v/>
      </c>
      <c r="AN26" s="42" t="str">
        <f t="shared" si="9"/>
        <v/>
      </c>
      <c r="AO26" s="42" t="str">
        <f t="shared" si="10"/>
        <v/>
      </c>
      <c r="AP26" s="42" t="str">
        <f t="shared" si="11"/>
        <v/>
      </c>
      <c r="AQ26" s="53">
        <f t="shared" si="12"/>
        <v>3</v>
      </c>
      <c r="AR26" s="42" t="str">
        <f t="shared" si="13"/>
        <v/>
      </c>
      <c r="AS26" s="37"/>
      <c r="AT26" s="37" t="str">
        <f t="shared" si="14"/>
        <v/>
      </c>
      <c r="AU26" s="37" t="str">
        <f t="shared" si="15"/>
        <v/>
      </c>
      <c r="AV26" s="37" t="str">
        <f t="shared" ref="AV26:AV30" si="17">IF(OR(AND(R26&lt;&gt;"",OR(Y26="",H26="",$G$12="")),AND(S26&lt;&gt;"",OR(Z26="",J26="",$G$13="")),AND(T26&lt;&gt;"",OR(AA26="",L26="",$G$14="")),AND(U26&lt;&gt;"",OR(AB26="",N26="",$G$15="")),$G$10&lt;=0,$G$11&lt;=0),"Fehler 15: Kein Eintrag bei einer vorhandenen SR. ","")</f>
        <v/>
      </c>
      <c r="AW26" s="37" t="str">
        <f t="shared" si="16"/>
        <v/>
      </c>
    </row>
    <row r="27" spans="1:49" s="11" customFormat="1" ht="20.95" customHeight="1" x14ac:dyDescent="0.3">
      <c r="A27" s="74">
        <v>4</v>
      </c>
      <c r="B27" s="75"/>
      <c r="C27" s="54">
        <f t="shared" si="3"/>
        <v>3</v>
      </c>
      <c r="D27" s="30">
        <v>0</v>
      </c>
      <c r="E27" s="15" t="s">
        <v>22</v>
      </c>
      <c r="F27" s="30">
        <v>3</v>
      </c>
      <c r="G27" s="28" t="s">
        <v>22</v>
      </c>
      <c r="H27" s="30">
        <v>0</v>
      </c>
      <c r="I27" s="28" t="s">
        <v>22</v>
      </c>
      <c r="J27" s="30">
        <v>0</v>
      </c>
      <c r="K27" s="28" t="s">
        <v>22</v>
      </c>
      <c r="L27" s="30">
        <v>0</v>
      </c>
      <c r="M27" s="28" t="s">
        <v>22</v>
      </c>
      <c r="N27" s="30">
        <v>0</v>
      </c>
      <c r="O27" s="28" t="s">
        <v>22</v>
      </c>
      <c r="P27" s="39">
        <v>0</v>
      </c>
      <c r="Q27" s="39">
        <v>0</v>
      </c>
      <c r="R27" s="39" t="str">
        <f>IF(AND($L$8&lt;=6,$L$8&gt;=3),0,"")</f>
        <v/>
      </c>
      <c r="S27" s="39" t="str">
        <f>IF(AND($L$8&lt;=6,$L$8&gt;=4),0,"")</f>
        <v/>
      </c>
      <c r="T27" s="39" t="str">
        <f>IF(AND($L$8&lt;=6,$L$8&gt;=5),0,"")</f>
        <v/>
      </c>
      <c r="U27" s="39" t="str">
        <f>IF($L$8=6,0,"")</f>
        <v/>
      </c>
      <c r="V27" s="35">
        <f t="shared" si="4"/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8">
        <v>0</v>
      </c>
      <c r="AD27" s="40" t="str">
        <f t="shared" si="5"/>
        <v>in Ordnung</v>
      </c>
      <c r="AE27" s="31"/>
      <c r="AG27" s="37"/>
      <c r="AH27" s="37" t="str">
        <f t="shared" si="0"/>
        <v/>
      </c>
      <c r="AI27" s="37" t="str">
        <f t="shared" si="6"/>
        <v/>
      </c>
      <c r="AJ27" s="37" t="str">
        <f t="shared" si="7"/>
        <v/>
      </c>
      <c r="AK27" s="34" t="str">
        <f t="shared" si="1"/>
        <v/>
      </c>
      <c r="AL27" s="34" t="str">
        <f t="shared" si="2"/>
        <v/>
      </c>
      <c r="AM27" s="42" t="str">
        <f t="shared" si="8"/>
        <v/>
      </c>
      <c r="AN27" s="42" t="str">
        <f t="shared" si="9"/>
        <v/>
      </c>
      <c r="AO27" s="42" t="str">
        <f t="shared" si="10"/>
        <v/>
      </c>
      <c r="AP27" s="42" t="str">
        <f t="shared" si="11"/>
        <v/>
      </c>
      <c r="AQ27" s="53">
        <f t="shared" si="12"/>
        <v>0</v>
      </c>
      <c r="AR27" s="42" t="str">
        <f t="shared" si="13"/>
        <v/>
      </c>
      <c r="AS27" s="37"/>
      <c r="AT27" s="37" t="str">
        <f t="shared" si="14"/>
        <v/>
      </c>
      <c r="AU27" s="37" t="str">
        <f t="shared" si="15"/>
        <v/>
      </c>
      <c r="AV27" s="37" t="str">
        <f t="shared" si="17"/>
        <v/>
      </c>
      <c r="AW27" s="37" t="str">
        <f t="shared" si="16"/>
        <v/>
      </c>
    </row>
    <row r="28" spans="1:49" s="11" customFormat="1" ht="20.95" customHeight="1" x14ac:dyDescent="0.3">
      <c r="A28" s="74">
        <v>5</v>
      </c>
      <c r="B28" s="75"/>
      <c r="C28" s="54">
        <f t="shared" si="3"/>
        <v>0</v>
      </c>
      <c r="D28" s="30">
        <v>0</v>
      </c>
      <c r="E28" s="15" t="s">
        <v>22</v>
      </c>
      <c r="F28" s="30">
        <v>0</v>
      </c>
      <c r="G28" s="28" t="s">
        <v>22</v>
      </c>
      <c r="H28" s="30">
        <v>0</v>
      </c>
      <c r="I28" s="28" t="s">
        <v>22</v>
      </c>
      <c r="J28" s="30">
        <v>0</v>
      </c>
      <c r="K28" s="28" t="s">
        <v>22</v>
      </c>
      <c r="L28" s="30">
        <v>0</v>
      </c>
      <c r="M28" s="28" t="s">
        <v>22</v>
      </c>
      <c r="N28" s="30">
        <v>0</v>
      </c>
      <c r="O28" s="28" t="s">
        <v>22</v>
      </c>
      <c r="P28" s="39">
        <v>0.3</v>
      </c>
      <c r="Q28" s="39">
        <v>0</v>
      </c>
      <c r="R28" s="39" t="str">
        <f>IF(AND($L$8&lt;=6,$L$8&gt;=3),0,"")</f>
        <v/>
      </c>
      <c r="S28" s="39" t="str">
        <f>IF(AND($L$8&lt;=6,$L$8&gt;=4),0,"")</f>
        <v/>
      </c>
      <c r="T28" s="39" t="str">
        <f>IF(AND($L$8&lt;=6,$L$8&gt;=5),0,"")</f>
        <v/>
      </c>
      <c r="U28" s="39" t="str">
        <f>IF($L$8=6,0,"")</f>
        <v/>
      </c>
      <c r="V28" s="35">
        <f t="shared" si="4"/>
        <v>3</v>
      </c>
      <c r="W28" s="30">
        <v>3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8">
        <v>3</v>
      </c>
      <c r="AD28" s="40" t="str">
        <f t="shared" si="5"/>
        <v>in Ordnung</v>
      </c>
      <c r="AE28" s="31"/>
      <c r="AG28" s="37"/>
      <c r="AH28" s="37" t="str">
        <f>IF(OR(C28&gt;$G$8,V28&gt;$G$8,V28&gt;AC28),"Fehler 2: Pakt(NAP) &gt; PAVE bzw. PAVE,red. ","")</f>
        <v/>
      </c>
      <c r="AI28" s="37" t="str">
        <f t="shared" si="6"/>
        <v/>
      </c>
      <c r="AJ28" s="37" t="str">
        <f t="shared" si="7"/>
        <v/>
      </c>
      <c r="AK28" s="34" t="str">
        <f t="shared" si="1"/>
        <v/>
      </c>
      <c r="AL28" s="34" t="str">
        <f t="shared" si="2"/>
        <v/>
      </c>
      <c r="AM28" s="42" t="str">
        <f t="shared" ref="AM28" si="18">IF(R28="","",
    IF(OR(AND(I28="ja",Y28&gt;H28),Y28&gt;R28*$G$12),"Fehler 7: Pakt(SR3) nach RD zu hoch. ",""))</f>
        <v/>
      </c>
      <c r="AN28" s="42" t="str">
        <f t="shared" ref="AN28" si="19">IF(S28="","",
    IF(OR(AND(K28="ja",Z28&gt;J28),Z28&gt;S28*$G$13),"Fehler 8: Pakt(SR4) nach RD zu hoch. ",""))</f>
        <v/>
      </c>
      <c r="AO28" s="42" t="str">
        <f t="shared" ref="AO28" si="20">IF(T28="","",
    IF(OR(AND(M28="ja",AA28&gt;L28),AA28&gt;T28*$G$14),"Fehler 9: Pakt(SR5) nach RD zu hoch. ",""))</f>
        <v/>
      </c>
      <c r="AP28" s="42" t="str">
        <f t="shared" ref="AP28" si="21">IF(U28="","",
    IF(OR(AND(O28="ja",AB28&gt;N28),AB28&gt;U28*$G$15),"Fehler 10: Pakt(SR6) nach RD zu hoch. ",""))</f>
        <v/>
      </c>
      <c r="AQ28" s="52">
        <f>IF(P28*$G$10+Q28*$G$11+IF(R28="",0,R28*$G$12)+IF(S28="",0,S28*$G$13)+IF(T28="",0,T28*$G$14)+IF(U28="",0,U28*$G$15)&gt;$G$8,
     $G$8,
       P28*$G$10+Q28*$G$11+IF(R28="",0,R28*$G$12)+IF(S28="",0,S28*$G$13)+IF(T28="",0,T28*$G$14)+IF(U28="",0,U28*$G$15))</f>
        <v>3</v>
      </c>
      <c r="AR28" s="42" t="str">
        <f t="shared" ref="AR28" si="22">IF(AC28=AQ28,"","Fehler 11: PAVE,red ist falsch. ")</f>
        <v/>
      </c>
      <c r="AS28" s="37"/>
      <c r="AT28" s="37" t="str">
        <f t="shared" ref="AT28" si="23">IF(OR(D28&gt;$G$10,F28&gt;$G$11,H28&gt;$G$12,J28&gt;$G$13,L28&gt;$G$14,N28&gt;$G$15),"Fehler 13: Pakt &gt; Pinst. ","")</f>
        <v/>
      </c>
      <c r="AU28" s="37" t="str">
        <f t="shared" si="15"/>
        <v/>
      </c>
      <c r="AV28" s="37" t="str">
        <f t="shared" si="17"/>
        <v/>
      </c>
      <c r="AW28" s="37" t="str">
        <f t="shared" si="16"/>
        <v/>
      </c>
    </row>
    <row r="29" spans="1:49" s="11" customFormat="1" ht="20.95" customHeight="1" x14ac:dyDescent="0.3">
      <c r="A29" s="74">
        <v>6</v>
      </c>
      <c r="B29" s="75"/>
      <c r="C29" s="54">
        <f t="shared" si="3"/>
        <v>3</v>
      </c>
      <c r="D29" s="30">
        <v>3</v>
      </c>
      <c r="E29" s="15" t="s">
        <v>22</v>
      </c>
      <c r="F29" s="30">
        <v>0</v>
      </c>
      <c r="G29" s="28" t="s">
        <v>22</v>
      </c>
      <c r="H29" s="30">
        <v>0</v>
      </c>
      <c r="I29" s="28" t="s">
        <v>22</v>
      </c>
      <c r="J29" s="30">
        <v>0</v>
      </c>
      <c r="K29" s="28" t="s">
        <v>22</v>
      </c>
      <c r="L29" s="30">
        <v>0</v>
      </c>
      <c r="M29" s="28" t="s">
        <v>22</v>
      </c>
      <c r="N29" s="30">
        <v>0</v>
      </c>
      <c r="O29" s="28" t="s">
        <v>22</v>
      </c>
      <c r="P29" s="39">
        <v>0.3</v>
      </c>
      <c r="Q29" s="39">
        <v>0.3</v>
      </c>
      <c r="R29" s="39" t="str">
        <f>IF(AND($L$8&lt;=6,$L$8&gt;=3),0.3,"")</f>
        <v/>
      </c>
      <c r="S29" s="39" t="str">
        <f>IF(AND($L$8&lt;=6,$L$8&gt;=4),0.3,"")</f>
        <v/>
      </c>
      <c r="T29" s="39" t="str">
        <f>IF(AND($L$8&lt;=6,$L$8&gt;=5),0.3,"")</f>
        <v/>
      </c>
      <c r="U29" s="39" t="str">
        <f>IF($L$8=6,0.3,"")</f>
        <v/>
      </c>
      <c r="V29" s="35">
        <f t="shared" si="4"/>
        <v>6</v>
      </c>
      <c r="W29" s="30">
        <v>3</v>
      </c>
      <c r="X29" s="30">
        <v>3</v>
      </c>
      <c r="Y29" s="30">
        <v>0</v>
      </c>
      <c r="Z29" s="30">
        <v>0</v>
      </c>
      <c r="AA29" s="30">
        <v>0</v>
      </c>
      <c r="AB29" s="30">
        <v>0</v>
      </c>
      <c r="AC29" s="38">
        <v>6</v>
      </c>
      <c r="AD29" s="40" t="str">
        <f t="shared" si="5"/>
        <v>in Ordnung</v>
      </c>
      <c r="AE29" s="31"/>
      <c r="AG29" s="37"/>
      <c r="AH29" s="37" t="str">
        <f>IF(OR(C29&gt;$G$8,V29&gt;$G$8,V29&gt;AC29),"Fehler 2: Pakt(NAP) &gt; PAVE bzw. PAVE,red. ","")</f>
        <v/>
      </c>
      <c r="AI29" s="37" t="str">
        <f t="shared" si="6"/>
        <v/>
      </c>
      <c r="AJ29" s="37" t="str">
        <f t="shared" si="7"/>
        <v/>
      </c>
      <c r="AK29" s="34" t="str">
        <f t="shared" si="1"/>
        <v/>
      </c>
      <c r="AL29" s="34" t="str">
        <f t="shared" si="2"/>
        <v/>
      </c>
      <c r="AM29" s="42" t="str">
        <f t="shared" ref="AM29" si="24">IF(R29="","",
    IF(OR(AND(I29="ja",Y29&gt;H29),Y29&gt;R29*$G$12),"Fehler 7: Pakt(SR3) nach RD zu hoch. ",""))</f>
        <v/>
      </c>
      <c r="AN29" s="42" t="str">
        <f t="shared" ref="AN29" si="25">IF(S29="","",
    IF(OR(AND(K29="ja",Z29&gt;J29),Z29&gt;S29*$G$13),"Fehler 8: Pakt(SR4) nach RD zu hoch. ",""))</f>
        <v/>
      </c>
      <c r="AO29" s="42" t="str">
        <f t="shared" ref="AO29" si="26">IF(T29="","",
    IF(OR(AND(M29="ja",AA29&gt;L29),AA29&gt;T29*$G$14),"Fehler 9: Pakt(SR5) nach RD zu hoch. ",""))</f>
        <v/>
      </c>
      <c r="AP29" s="42" t="str">
        <f t="shared" ref="AP29" si="27">IF(U29="","",
    IF(OR(AND(O29="ja",AB29&gt;N29),AB29&gt;U29*$G$15),"Fehler 10: Pakt(SR6) nach RD zu hoch. ",""))</f>
        <v/>
      </c>
      <c r="AQ29" s="52">
        <f t="shared" ref="AQ29:AQ31" si="28">IF(P29*$G$10+Q29*$G$11+IF(R29="",0,R29*$G$12)+IF(S29="",0,S29*$G$13)+IF(T29="",0,T29*$G$14)+IF(U29="",0,U29*$G$15)&gt;$G$8,
     $G$8,
       P29*$G$10+Q29*$G$11+IF(R29="",0,R29*$G$12)+IF(S29="",0,S29*$G$13)+IF(T29="",0,T29*$G$14)+IF(U29="",0,U29*$G$15))</f>
        <v>6</v>
      </c>
      <c r="AR29" s="42" t="str">
        <f t="shared" ref="AR29" si="29">IF(AC29=AQ29,"","Fehler 11: PAVE,red ist falsch. ")</f>
        <v/>
      </c>
      <c r="AS29" s="37"/>
      <c r="AT29" s="37" t="str">
        <f t="shared" ref="AT29" si="30">IF(OR(D29&gt;$G$10,F29&gt;$G$11,H29&gt;$G$12,J29&gt;$G$13,L29&gt;$G$14,N29&gt;$G$15),"Fehler 13: Pakt &gt; Pinst. ","")</f>
        <v/>
      </c>
      <c r="AU29" s="37" t="str">
        <f t="shared" si="15"/>
        <v/>
      </c>
      <c r="AV29" s="37" t="str">
        <f t="shared" si="17"/>
        <v/>
      </c>
      <c r="AW29" s="37" t="str">
        <f t="shared" si="16"/>
        <v/>
      </c>
    </row>
    <row r="30" spans="1:49" s="11" customFormat="1" ht="20.95" customHeight="1" x14ac:dyDescent="0.3">
      <c r="A30" s="74">
        <v>7</v>
      </c>
      <c r="B30" s="75"/>
      <c r="C30" s="54">
        <f t="shared" si="3"/>
        <v>6</v>
      </c>
      <c r="D30" s="30">
        <v>3</v>
      </c>
      <c r="E30" s="15" t="s">
        <v>22</v>
      </c>
      <c r="F30" s="30">
        <v>3</v>
      </c>
      <c r="G30" s="28" t="s">
        <v>22</v>
      </c>
      <c r="H30" s="30">
        <v>0</v>
      </c>
      <c r="I30" s="28" t="s">
        <v>22</v>
      </c>
      <c r="J30" s="30">
        <v>0</v>
      </c>
      <c r="K30" s="28" t="s">
        <v>22</v>
      </c>
      <c r="L30" s="30">
        <v>0</v>
      </c>
      <c r="M30" s="28" t="s">
        <v>22</v>
      </c>
      <c r="N30" s="30">
        <v>0</v>
      </c>
      <c r="O30" s="28" t="s">
        <v>22</v>
      </c>
      <c r="P30" s="39">
        <v>0.6</v>
      </c>
      <c r="Q30" s="39">
        <v>0.6</v>
      </c>
      <c r="R30" s="39" t="str">
        <f>IF(AND($L$8&lt;=6,$L$8&gt;=3),0.6,"")</f>
        <v/>
      </c>
      <c r="S30" s="39" t="str">
        <f>IF(AND($L$8&lt;=6,$L$8&gt;=4),0.6,"")</f>
        <v/>
      </c>
      <c r="T30" s="39" t="str">
        <f>IF(AND($L$8&lt;=6,$L$8&gt;=5),0.6,"")</f>
        <v/>
      </c>
      <c r="U30" s="39" t="str">
        <f>IF($L$8=6,0.6,"")</f>
        <v/>
      </c>
      <c r="V30" s="35">
        <f t="shared" si="4"/>
        <v>12</v>
      </c>
      <c r="W30" s="30">
        <v>6</v>
      </c>
      <c r="X30" s="30">
        <v>6</v>
      </c>
      <c r="Y30" s="30">
        <v>0</v>
      </c>
      <c r="Z30" s="30">
        <v>0</v>
      </c>
      <c r="AA30" s="30">
        <v>0</v>
      </c>
      <c r="AB30" s="30">
        <v>0</v>
      </c>
      <c r="AC30" s="38">
        <v>12</v>
      </c>
      <c r="AD30" s="40" t="str">
        <f t="shared" si="5"/>
        <v>in Ordnung</v>
      </c>
      <c r="AE30" s="31"/>
      <c r="AG30" s="37"/>
      <c r="AH30" s="37" t="str">
        <f>IF(OR(C30&gt;$G$8,V30&gt;$G$8,V30&gt;AC30),"Fehler 2: Pakt(NAP) &gt; PAVE bzw. PAVE,red. ","")</f>
        <v/>
      </c>
      <c r="AI30" s="37" t="str">
        <f t="shared" si="6"/>
        <v/>
      </c>
      <c r="AJ30" s="37" t="str">
        <f t="shared" si="7"/>
        <v/>
      </c>
      <c r="AK30" s="34" t="str">
        <f t="shared" si="1"/>
        <v/>
      </c>
      <c r="AL30" s="34" t="str">
        <f t="shared" si="2"/>
        <v/>
      </c>
      <c r="AM30" s="42" t="str">
        <f t="shared" ref="AM30" si="31">IF(R30="","",
    IF(OR(AND(I30="ja",Y30&gt;H30),Y30&gt;R30*$G$12),"Fehler 7: Pakt(SR3) nach RD zu hoch. ",""))</f>
        <v/>
      </c>
      <c r="AN30" s="42" t="str">
        <f t="shared" ref="AN30" si="32">IF(S30="","",
    IF(OR(AND(K30="ja",Z30&gt;J30),Z30&gt;S30*$G$13),"Fehler 8: Pakt(SR4) nach RD zu hoch. ",""))</f>
        <v/>
      </c>
      <c r="AO30" s="42" t="str">
        <f t="shared" ref="AO30" si="33">IF(T30="","",
    IF(OR(AND(M30="ja",AA30&gt;L30),AA30&gt;T30*$G$14),"Fehler 9: Pakt(SR5) nach RD zu hoch. ",""))</f>
        <v/>
      </c>
      <c r="AP30" s="42" t="str">
        <f t="shared" ref="AP30" si="34">IF(U30="","",
    IF(OR(AND(O30="ja",AB30&gt;N30),AB30&gt;U30*$G$15),"Fehler 10: Pakt(SR6) nach RD zu hoch. ",""))</f>
        <v/>
      </c>
      <c r="AQ30" s="52">
        <f t="shared" si="28"/>
        <v>12</v>
      </c>
      <c r="AR30" s="42" t="str">
        <f t="shared" ref="AR30" si="35">IF(AC30=AQ30,"","Fehler 11: PAVE,red ist falsch. ")</f>
        <v/>
      </c>
      <c r="AS30" s="37"/>
      <c r="AT30" s="37" t="str">
        <f t="shared" ref="AT30" si="36">IF(OR(D30&gt;$G$10,F30&gt;$G$11,H30&gt;$G$12,J30&gt;$G$13,L30&gt;$G$14,N30&gt;$G$15),"Fehler 13: Pakt &gt; Pinst. ","")</f>
        <v/>
      </c>
      <c r="AU30" s="37" t="str">
        <f t="shared" si="15"/>
        <v/>
      </c>
      <c r="AV30" s="37" t="str">
        <f t="shared" si="17"/>
        <v/>
      </c>
      <c r="AW30" s="37" t="str">
        <f t="shared" si="16"/>
        <v/>
      </c>
    </row>
    <row r="31" spans="1:49" s="11" customFormat="1" ht="20.95" customHeight="1" x14ac:dyDescent="0.3">
      <c r="A31" s="79">
        <v>8</v>
      </c>
      <c r="B31" s="79"/>
      <c r="C31" s="54">
        <f t="shared" si="3"/>
        <v>12</v>
      </c>
      <c r="D31" s="30">
        <v>6</v>
      </c>
      <c r="E31" s="28" t="s">
        <v>22</v>
      </c>
      <c r="F31" s="30">
        <v>6</v>
      </c>
      <c r="G31" s="28" t="s">
        <v>22</v>
      </c>
      <c r="H31" s="30">
        <v>0</v>
      </c>
      <c r="I31" s="28" t="s">
        <v>22</v>
      </c>
      <c r="J31" s="30">
        <v>0</v>
      </c>
      <c r="K31" s="28" t="s">
        <v>22</v>
      </c>
      <c r="L31" s="30">
        <v>0</v>
      </c>
      <c r="M31" s="28" t="s">
        <v>22</v>
      </c>
      <c r="N31" s="30">
        <v>0</v>
      </c>
      <c r="O31" s="28" t="s">
        <v>22</v>
      </c>
      <c r="P31" s="39">
        <v>1</v>
      </c>
      <c r="Q31" s="39">
        <v>1</v>
      </c>
      <c r="R31" s="39" t="str">
        <f>IF(AND($L$8&lt;=6,$L$8&gt;=3),1,"")</f>
        <v/>
      </c>
      <c r="S31" s="39" t="str">
        <f>IF(AND($L$8&lt;=6,$L$8&gt;=4),1,"")</f>
        <v/>
      </c>
      <c r="T31" s="39" t="str">
        <f>IF(AND($L$8&lt;=6,$L$8&gt;=5),1,"")</f>
        <v/>
      </c>
      <c r="U31" s="39" t="str">
        <f>IF($L$8=6,1,"")</f>
        <v/>
      </c>
      <c r="V31" s="35">
        <f t="shared" si="4"/>
        <v>15</v>
      </c>
      <c r="W31" s="30">
        <v>9</v>
      </c>
      <c r="X31" s="30">
        <v>6</v>
      </c>
      <c r="Y31" s="30">
        <v>0</v>
      </c>
      <c r="Z31" s="30">
        <v>0</v>
      </c>
      <c r="AA31" s="30">
        <v>0</v>
      </c>
      <c r="AB31" s="30">
        <v>0</v>
      </c>
      <c r="AC31" s="38">
        <v>15</v>
      </c>
      <c r="AD31" s="40" t="str">
        <f t="shared" si="5"/>
        <v>in Ordnung</v>
      </c>
      <c r="AE31" s="31"/>
      <c r="AG31" s="37"/>
      <c r="AH31" s="37" t="str">
        <f>IF(OR(C31&gt;$G$8,V31&gt;$G$8,V31&gt;AC31),"Fehler 2: Pakt(NAP) &gt; PAVE bzw. PAVE,red. ","")</f>
        <v/>
      </c>
      <c r="AI31" s="37" t="str">
        <f t="shared" si="6"/>
        <v/>
      </c>
      <c r="AJ31" s="37" t="str">
        <f t="shared" si="7"/>
        <v/>
      </c>
      <c r="AK31" s="34" t="str">
        <f t="shared" si="1"/>
        <v/>
      </c>
      <c r="AL31" s="34" t="str">
        <f t="shared" si="2"/>
        <v/>
      </c>
      <c r="AM31" s="42" t="str">
        <f t="shared" ref="AM31" si="37">IF(R31="","",
    IF(OR(AND(I31="ja",Y31&gt;H31),Y31&gt;R31*$G$12),"Fehler 7: Pakt(SR3) nach RD zu hoch. ",""))</f>
        <v/>
      </c>
      <c r="AN31" s="42" t="str">
        <f t="shared" ref="AN31" si="38">IF(S31="","",
    IF(OR(AND(K31="ja",Z31&gt;J31),Z31&gt;S31*$G$13),"Fehler 8: Pakt(SR4) nach RD zu hoch. ",""))</f>
        <v/>
      </c>
      <c r="AO31" s="42" t="str">
        <f t="shared" ref="AO31" si="39">IF(T31="","",
    IF(OR(AND(M31="ja",AA31&gt;L31),AA31&gt;T31*$G$14),"Fehler 9: Pakt(SR5) nach RD zu hoch. ",""))</f>
        <v/>
      </c>
      <c r="AP31" s="42" t="str">
        <f t="shared" ref="AP31" si="40">IF(U31="","",
    IF(OR(AND(O31="ja",AB31&gt;N31),AB31&gt;U31*$G$15),"Fehler 10: Pakt(SR6) nach RD zu hoch. ",""))</f>
        <v/>
      </c>
      <c r="AQ31" s="52">
        <f t="shared" si="28"/>
        <v>15</v>
      </c>
      <c r="AR31" s="42" t="str">
        <f t="shared" ref="AR31" si="41">IF(AC31=AQ31,"","Fehler 11: PAVE,red ist falsch. ")</f>
        <v/>
      </c>
      <c r="AS31" s="37"/>
      <c r="AT31" s="37" t="str">
        <f t="shared" ref="AT31" si="42">IF(OR(D31&gt;$G$10,F31&gt;$G$11,H31&gt;$G$12,J31&gt;$G$13,L31&gt;$G$14,N31&gt;$G$15),"Fehler 13: Pakt &gt; Pinst. ","")</f>
        <v/>
      </c>
      <c r="AU31" s="37" t="str">
        <f t="shared" si="15"/>
        <v/>
      </c>
      <c r="AV31" s="37" t="str">
        <f>IF(OR(AND(R31&lt;&gt;"",OR(Y31="",H31="",$G$12="")),AND(S31&lt;&gt;"",OR(Z31="",J31="",$G$13="")),AND(T31&lt;&gt;"",OR(AA31="",L31="",$G$14="")),AND(U31&lt;&gt;"",OR(AB31="",N31="",$G$15="")),$G$10&lt;=0,$G$11&lt;=0),"Fehler 15: Kein Eintrag bei einer vorhandenen SR. ","")</f>
        <v/>
      </c>
      <c r="AW31" s="37" t="str">
        <f t="shared" si="16"/>
        <v/>
      </c>
    </row>
    <row r="32" spans="1:49" ht="20.95" customHeight="1" x14ac:dyDescent="0.3">
      <c r="A32" s="43"/>
      <c r="B32" s="3" t="s">
        <v>98</v>
      </c>
      <c r="C32" s="43"/>
      <c r="D32" s="43"/>
      <c r="E32" s="43"/>
      <c r="F32" s="44"/>
      <c r="G32" s="44"/>
      <c r="H32" s="44"/>
      <c r="I32" s="44"/>
      <c r="J32" s="44"/>
      <c r="K32" s="44"/>
      <c r="L32" s="44"/>
      <c r="M32" s="44"/>
      <c r="O32" s="45"/>
      <c r="P32" s="45"/>
      <c r="R32" s="45"/>
      <c r="S32" s="45"/>
      <c r="T32" s="45"/>
      <c r="U32" s="45"/>
      <c r="V32" s="45"/>
      <c r="W32" s="45"/>
      <c r="X32" s="45"/>
      <c r="Y32" s="45"/>
      <c r="Z32" s="45"/>
      <c r="AA32" s="47"/>
      <c r="AB32" s="47"/>
      <c r="AE32" s="46"/>
    </row>
    <row r="33" spans="1:46" ht="20.95" customHeight="1" x14ac:dyDescent="0.3">
      <c r="A33" s="3" t="s">
        <v>109</v>
      </c>
      <c r="B33" s="3"/>
      <c r="C33" s="43"/>
      <c r="D33" s="43"/>
      <c r="E33" s="43"/>
      <c r="F33" s="44"/>
      <c r="G33" s="44"/>
      <c r="H33" s="44"/>
      <c r="I33" s="44"/>
      <c r="J33" s="44"/>
      <c r="K33" s="44"/>
      <c r="L33" s="44"/>
      <c r="M33" s="44"/>
      <c r="O33" s="45"/>
      <c r="P33" s="45"/>
      <c r="R33" s="45"/>
      <c r="S33" s="45"/>
      <c r="T33" s="45"/>
      <c r="U33" s="45"/>
      <c r="V33" s="45"/>
      <c r="W33" s="45"/>
      <c r="X33" s="45"/>
      <c r="Y33" s="45"/>
      <c r="Z33" s="45"/>
      <c r="AA33" s="47"/>
      <c r="AB33" s="47"/>
      <c r="AE33" s="46"/>
    </row>
    <row r="34" spans="1:46" ht="20.9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T34" s="11"/>
    </row>
    <row r="35" spans="1:46" ht="20.95" customHeight="1" x14ac:dyDescent="0.3">
      <c r="A35" s="7" t="s">
        <v>87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46" ht="20.95" customHeight="1" x14ac:dyDescent="0.3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</row>
    <row r="37" spans="1:46" ht="20.95" customHeight="1" x14ac:dyDescent="0.3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</row>
    <row r="38" spans="1:46" ht="20.95" customHeight="1" x14ac:dyDescent="0.3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</row>
    <row r="39" spans="1:46" ht="20.95" customHeight="1" x14ac:dyDescent="0.3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</row>
    <row r="40" spans="1:46" ht="20.95" customHeight="1" x14ac:dyDescent="0.3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</row>
    <row r="41" spans="1:46" ht="20.95" customHeight="1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</row>
    <row r="42" spans="1:46" ht="20.95" customHeight="1" x14ac:dyDescent="0.3">
      <c r="A42" s="63" t="s">
        <v>1</v>
      </c>
      <c r="B42" s="64"/>
      <c r="C42" s="64"/>
      <c r="D42" s="65"/>
      <c r="E42" s="66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8"/>
      <c r="T42" s="63" t="s">
        <v>0</v>
      </c>
      <c r="U42" s="64"/>
      <c r="V42" s="64"/>
      <c r="W42" s="65"/>
      <c r="X42" s="67"/>
      <c r="Y42" s="67"/>
      <c r="Z42" s="67"/>
      <c r="AA42" s="68"/>
    </row>
  </sheetData>
  <sheetProtection algorithmName="SHA-512" hashValue="Q97+NLv4W4Caa6DVJxn39oWHeEGCWTj9pJMz7BBWdK0oXYr2QPd7xAcoUfiV8UZ0G6mfMYOzO5MfaSGOAMG1Jw==" saltValue="QlJ2aaSBeCogwOPGbfUcBQ==" spinCount="100000" sheet="1" objects="1" scenarios="1" selectLockedCells="1"/>
  <dataConsolidate>
    <dataRefs count="1">
      <dataRef ref="G2:G3" sheet="DropDown"/>
    </dataRefs>
  </dataConsolidate>
  <mergeCells count="53">
    <mergeCell ref="A3:AE3"/>
    <mergeCell ref="A5:D5"/>
    <mergeCell ref="E5:G5"/>
    <mergeCell ref="H5:I5"/>
    <mergeCell ref="J5:L5"/>
    <mergeCell ref="M5:N5"/>
    <mergeCell ref="A6:D6"/>
    <mergeCell ref="E6:G6"/>
    <mergeCell ref="H6:I6"/>
    <mergeCell ref="J6:L6"/>
    <mergeCell ref="H8:K8"/>
    <mergeCell ref="L8:M8"/>
    <mergeCell ref="A8:F8"/>
    <mergeCell ref="H10:I10"/>
    <mergeCell ref="J10:K10"/>
    <mergeCell ref="H11:I11"/>
    <mergeCell ref="J11:K11"/>
    <mergeCell ref="A10:F10"/>
    <mergeCell ref="A11:F11"/>
    <mergeCell ref="H12:I12"/>
    <mergeCell ref="J12:K12"/>
    <mergeCell ref="H13:I13"/>
    <mergeCell ref="J13:K13"/>
    <mergeCell ref="A12:F12"/>
    <mergeCell ref="A13:F13"/>
    <mergeCell ref="A37:AE37"/>
    <mergeCell ref="H14:I14"/>
    <mergeCell ref="J14:K14"/>
    <mergeCell ref="H15:I15"/>
    <mergeCell ref="J15:K15"/>
    <mergeCell ref="A14:F14"/>
    <mergeCell ref="A15:F15"/>
    <mergeCell ref="A28:B28"/>
    <mergeCell ref="A29:B29"/>
    <mergeCell ref="A30:B30"/>
    <mergeCell ref="A31:B31"/>
    <mergeCell ref="A36:AE36"/>
    <mergeCell ref="J9:K9"/>
    <mergeCell ref="A39:AE39"/>
    <mergeCell ref="A40:AE40"/>
    <mergeCell ref="A42:D42"/>
    <mergeCell ref="E42:S42"/>
    <mergeCell ref="T42:W42"/>
    <mergeCell ref="X42:AA42"/>
    <mergeCell ref="A38:AE38"/>
    <mergeCell ref="A22:B22"/>
    <mergeCell ref="C22:O22"/>
    <mergeCell ref="P22:U22"/>
    <mergeCell ref="V22:AC22"/>
    <mergeCell ref="A24:B24"/>
    <mergeCell ref="A25:B25"/>
    <mergeCell ref="A26:B26"/>
    <mergeCell ref="A27:B27"/>
  </mergeCells>
  <conditionalFormatting sqref="A12:K12">
    <cfRule type="expression" dxfId="11" priority="5">
      <formula>$L$8&lt;3</formula>
    </cfRule>
  </conditionalFormatting>
  <conditionalFormatting sqref="A13:K13">
    <cfRule type="expression" dxfId="10" priority="6">
      <formula>$L$8&lt;4</formula>
    </cfRule>
  </conditionalFormatting>
  <conditionalFormatting sqref="A14:K14">
    <cfRule type="expression" dxfId="9" priority="7">
      <formula>$L$8&lt;5</formula>
    </cfRule>
  </conditionalFormatting>
  <conditionalFormatting sqref="A15:K15">
    <cfRule type="expression" dxfId="8" priority="8">
      <formula>$L$8&lt;6</formula>
    </cfRule>
  </conditionalFormatting>
  <conditionalFormatting sqref="E42">
    <cfRule type="cellIs" dxfId="7" priority="21" operator="equal">
      <formula>""</formula>
    </cfRule>
  </conditionalFormatting>
  <conditionalFormatting sqref="H23:I31 R23:R31 Y23:Y31">
    <cfRule type="expression" dxfId="6" priority="1">
      <formula>$L$8&lt;3</formula>
    </cfRule>
  </conditionalFormatting>
  <conditionalFormatting sqref="J10:J15 E5:E6 J5:J6 A36:A40">
    <cfRule type="cellIs" dxfId="5" priority="20" operator="equal">
      <formula>""</formula>
    </cfRule>
  </conditionalFormatting>
  <conditionalFormatting sqref="J23:K31 S23:S31 Z23:Z31">
    <cfRule type="expression" dxfId="4" priority="2">
      <formula>$L$8&lt;4</formula>
    </cfRule>
  </conditionalFormatting>
  <conditionalFormatting sqref="L23:M31 T23:T31 AA23:AA31">
    <cfRule type="expression" dxfId="3" priority="3">
      <formula>$L$8&lt;5</formula>
    </cfRule>
  </conditionalFormatting>
  <conditionalFormatting sqref="N23:O31 U23:U31 AB23:AB31">
    <cfRule type="expression" dxfId="2" priority="4">
      <formula>$L$8&lt;6</formula>
    </cfRule>
  </conditionalFormatting>
  <conditionalFormatting sqref="O5">
    <cfRule type="cellIs" dxfId="1" priority="25" operator="equal">
      <formula>""</formula>
    </cfRule>
  </conditionalFormatting>
  <conditionalFormatting sqref="AA32:AB33">
    <cfRule type="containsText" dxfId="0" priority="19" operator="containsText" text="erfolgreich">
      <formula>NOT(ISERROR(SEARCH("erfolgreich",AA32)))</formula>
    </cfRule>
  </conditionalFormatting>
  <dataValidations count="2">
    <dataValidation operator="greaterThanOrEqual" allowBlank="1" showInputMessage="1" showErrorMessage="1" sqref="E5:E7 F7:G7 H5:H7 Z5:AE5 O5 J5 I7:K7" xr:uid="{FB5F848D-290D-4DBB-BE61-BAF635FD5E20}"/>
    <dataValidation operator="greaterThanOrEqual" showInputMessage="1" showErrorMessage="1" sqref="N10:O15 J5 Q5:W5" xr:uid="{14D89516-3AB3-4A3C-901F-017820B5D13E}"/>
  </dataValidations>
  <pageMargins left="0.23622047244094491" right="0.23622047244094491" top="0.74803149606299213" bottom="0.74803149606299213" header="0.31496062992125984" footer="0.31496062992125984"/>
  <pageSetup paperSize="9" scale="62" orientation="landscape" r:id="rId1"/>
  <headerFooter>
    <oddHeader>&amp;L&amp;G&amp;C&amp;"-,Fett"&amp;16Funktionsprüfung der spannungsabhängigen Blindleistungsregelung
("Spannungsbegrenzungsfunktion") von Erzeugungsanlagen und Speichern</oddHeader>
    <oddFooter>&amp;LBayernwerk Netz GmbH - Netzplanung&amp;R&amp;"-,Fett"&amp;P von &amp;N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5" name="Check Box 27">
              <controlPr defaultSize="0" autoFill="0" autoLine="0" autoPict="0">
                <anchor moveWithCells="1" sizeWithCells="1">
                  <from>
                    <xdr:col>9</xdr:col>
                    <xdr:colOff>0</xdr:colOff>
                    <xdr:row>22</xdr:row>
                    <xdr:rowOff>116378</xdr:rowOff>
                  </from>
                  <to>
                    <xdr:col>9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6" name="Check Box 28">
              <controlPr defaultSize="0" autoFill="0" autoLine="0" autoPict="0">
                <anchor moveWithCells="1" sizeWithCells="1">
                  <from>
                    <xdr:col>9</xdr:col>
                    <xdr:colOff>0</xdr:colOff>
                    <xdr:row>22</xdr:row>
                    <xdr:rowOff>116378</xdr:rowOff>
                  </from>
                  <to>
                    <xdr:col>9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7" name="Check Box 29">
              <controlPr defaultSize="0" autoFill="0" autoLine="0" autoPict="0">
                <anchor moveWithCells="1" sizeWithCells="1">
                  <from>
                    <xdr:col>9</xdr:col>
                    <xdr:colOff>0</xdr:colOff>
                    <xdr:row>22</xdr:row>
                    <xdr:rowOff>116378</xdr:rowOff>
                  </from>
                  <to>
                    <xdr:col>9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8" r:id="rId8" name="Check Box 32">
              <controlPr defaultSize="0" autoFill="0" autoLine="0" autoPict="0">
                <anchor moveWithCells="1" sizeWithCells="1">
                  <from>
                    <xdr:col>19</xdr:col>
                    <xdr:colOff>8313</xdr:colOff>
                    <xdr:row>22</xdr:row>
                    <xdr:rowOff>116378</xdr:rowOff>
                  </from>
                  <to>
                    <xdr:col>19</xdr:col>
                    <xdr:colOff>8313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9" r:id="rId9" name="Check Box 33">
              <controlPr defaultSize="0" autoFill="0" autoLine="0" autoPict="0">
                <anchor moveWithCells="1" sizeWithCells="1">
                  <from>
                    <xdr:col>19</xdr:col>
                    <xdr:colOff>8313</xdr:colOff>
                    <xdr:row>22</xdr:row>
                    <xdr:rowOff>116378</xdr:rowOff>
                  </from>
                  <to>
                    <xdr:col>19</xdr:col>
                    <xdr:colOff>8313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0" r:id="rId10" name="Check Box 34">
              <controlPr defaultSize="0" autoFill="0" autoLine="0" autoPict="0">
                <anchor moveWithCells="1" sizeWithCells="1">
                  <from>
                    <xdr:col>19</xdr:col>
                    <xdr:colOff>8313</xdr:colOff>
                    <xdr:row>22</xdr:row>
                    <xdr:rowOff>116378</xdr:rowOff>
                  </from>
                  <to>
                    <xdr:col>19</xdr:col>
                    <xdr:colOff>8313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1" r:id="rId11" name="Check Box 87">
              <controlPr defaultSize="0" autoFill="0" autoLine="0" autoPict="0">
                <anchor moveWithCells="1" sizeWithCells="1">
                  <from>
                    <xdr:col>16</xdr:col>
                    <xdr:colOff>274320</xdr:colOff>
                    <xdr:row>22</xdr:row>
                    <xdr:rowOff>116378</xdr:rowOff>
                  </from>
                  <to>
                    <xdr:col>16</xdr:col>
                    <xdr:colOff>274320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2" r:id="rId12" name="Check Box 88">
              <controlPr defaultSize="0" autoFill="0" autoLine="0" autoPict="0">
                <anchor moveWithCells="1" sizeWithCells="1">
                  <from>
                    <xdr:col>16</xdr:col>
                    <xdr:colOff>274320</xdr:colOff>
                    <xdr:row>22</xdr:row>
                    <xdr:rowOff>116378</xdr:rowOff>
                  </from>
                  <to>
                    <xdr:col>16</xdr:col>
                    <xdr:colOff>274320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3" r:id="rId13" name="Check Box 89">
              <controlPr defaultSize="0" autoFill="0" autoLine="0" autoPict="0">
                <anchor moveWithCells="1" sizeWithCells="1">
                  <from>
                    <xdr:col>16</xdr:col>
                    <xdr:colOff>274320</xdr:colOff>
                    <xdr:row>22</xdr:row>
                    <xdr:rowOff>116378</xdr:rowOff>
                  </from>
                  <to>
                    <xdr:col>16</xdr:col>
                    <xdr:colOff>274320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4" r:id="rId14" name="Check Box 10">
              <controlPr defaultSize="0" autoFill="0" autoLine="0" autoPict="0">
                <anchor moveWithCells="1" sizeWithCells="1">
                  <from>
                    <xdr:col>18</xdr:col>
                    <xdr:colOff>274320</xdr:colOff>
                    <xdr:row>22</xdr:row>
                    <xdr:rowOff>116378</xdr:rowOff>
                  </from>
                  <to>
                    <xdr:col>18</xdr:col>
                    <xdr:colOff>274320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5" r:id="rId15" name="Check Box 11">
              <controlPr defaultSize="0" autoFill="0" autoLine="0" autoPict="0">
                <anchor moveWithCells="1" sizeWithCells="1">
                  <from>
                    <xdr:col>18</xdr:col>
                    <xdr:colOff>274320</xdr:colOff>
                    <xdr:row>22</xdr:row>
                    <xdr:rowOff>116378</xdr:rowOff>
                  </from>
                  <to>
                    <xdr:col>18</xdr:col>
                    <xdr:colOff>274320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6" r:id="rId16" name="Check Box 12">
              <controlPr defaultSize="0" autoFill="0" autoLine="0" autoPict="0">
                <anchor moveWithCells="1" sizeWithCells="1">
                  <from>
                    <xdr:col>18</xdr:col>
                    <xdr:colOff>274320</xdr:colOff>
                    <xdr:row>22</xdr:row>
                    <xdr:rowOff>116378</xdr:rowOff>
                  </from>
                  <to>
                    <xdr:col>18</xdr:col>
                    <xdr:colOff>274320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7" r:id="rId17" name="Check Box 13">
              <controlPr defaultSize="0" autoFill="0" autoLine="0" autoPict="0">
                <anchor moveWithCells="1" sizeWithCells="1">
                  <from>
                    <xdr:col>20</xdr:col>
                    <xdr:colOff>274320</xdr:colOff>
                    <xdr:row>22</xdr:row>
                    <xdr:rowOff>116378</xdr:rowOff>
                  </from>
                  <to>
                    <xdr:col>20</xdr:col>
                    <xdr:colOff>274320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8" r:id="rId18" name="Check Box 14">
              <controlPr defaultSize="0" autoFill="0" autoLine="0" autoPict="0">
                <anchor moveWithCells="1" sizeWithCells="1">
                  <from>
                    <xdr:col>20</xdr:col>
                    <xdr:colOff>274320</xdr:colOff>
                    <xdr:row>22</xdr:row>
                    <xdr:rowOff>116378</xdr:rowOff>
                  </from>
                  <to>
                    <xdr:col>20</xdr:col>
                    <xdr:colOff>274320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9" r:id="rId19" name="Check Box 15">
              <controlPr defaultSize="0" autoFill="0" autoLine="0" autoPict="0">
                <anchor moveWithCells="1" sizeWithCells="1">
                  <from>
                    <xdr:col>20</xdr:col>
                    <xdr:colOff>274320</xdr:colOff>
                    <xdr:row>22</xdr:row>
                    <xdr:rowOff>116378</xdr:rowOff>
                  </from>
                  <to>
                    <xdr:col>20</xdr:col>
                    <xdr:colOff>274320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0" r:id="rId20" name="Check Box 16">
              <controlPr defaultSize="0" autoFill="0" autoLine="0" autoPict="0">
                <anchor moveWithCells="1" sizeWithCells="1">
                  <from>
                    <xdr:col>25</xdr:col>
                    <xdr:colOff>0</xdr:colOff>
                    <xdr:row>22</xdr:row>
                    <xdr:rowOff>116378</xdr:rowOff>
                  </from>
                  <to>
                    <xdr:col>25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1" r:id="rId21" name="Check Box 17">
              <controlPr defaultSize="0" autoFill="0" autoLine="0" autoPict="0">
                <anchor moveWithCells="1" sizeWithCells="1">
                  <from>
                    <xdr:col>25</xdr:col>
                    <xdr:colOff>0</xdr:colOff>
                    <xdr:row>22</xdr:row>
                    <xdr:rowOff>116378</xdr:rowOff>
                  </from>
                  <to>
                    <xdr:col>25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2" r:id="rId22" name="Check Box 18">
              <controlPr defaultSize="0" autoFill="0" autoLine="0" autoPict="0">
                <anchor moveWithCells="1" sizeWithCells="1">
                  <from>
                    <xdr:col>25</xdr:col>
                    <xdr:colOff>0</xdr:colOff>
                    <xdr:row>22</xdr:row>
                    <xdr:rowOff>116378</xdr:rowOff>
                  </from>
                  <to>
                    <xdr:col>25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58F37CE9-0F98-4E07-B9BF-62B4DE8D5A02}">
          <x14:formula1>
            <xm:f>DropDown!#REF!</xm:f>
          </x14:formula1>
          <xm:sqref>Q6:W7</xm:sqref>
        </x14:dataValidation>
        <x14:dataValidation type="list" operator="greaterThanOrEqual" allowBlank="1" showInputMessage="1" showErrorMessage="1" xr:uid="{9AFEB2B2-792D-48A4-80E1-2BFEC3A8E80A}">
          <x14:formula1>
            <xm:f>DropDown!#REF!</xm:f>
          </x14:formula1>
          <xm:sqref>W8 W10:W15</xm:sqref>
        </x14:dataValidation>
        <x14:dataValidation type="list" allowBlank="1" showInputMessage="1" showErrorMessage="1" xr:uid="{8BEFF2BA-CC6D-4B69-8803-D17C42331DDC}">
          <x14:formula1>
            <xm:f>DropDown!$C$2:$C$3</xm:f>
          </x14:formula1>
          <xm:sqref>K24:K31 M24:M31 O24:O31 E24:E31 I24:I31 G24:G31</xm:sqref>
        </x14:dataValidation>
        <x14:dataValidation type="list" allowBlank="1" showInputMessage="1" showErrorMessage="1" xr:uid="{35C6D0A1-5EE9-4E9E-8670-617A39E14322}">
          <x14:formula1>
            <xm:f>DropDown!$A$2:$A$8</xm:f>
          </x14:formula1>
          <xm:sqref>J10:K15</xm:sqref>
        </x14:dataValidation>
        <x14:dataValidation type="list" allowBlank="1" showInputMessage="1" showErrorMessage="1" xr:uid="{F623E1A7-293D-42DB-A15D-8F294DDA8C04}">
          <x14:formula1>
            <xm:f>DropDown!$F$2:$F$3</xm:f>
          </x14:formula1>
          <xm:sqref>J9:K9</xm:sqref>
        </x14:dataValidation>
        <x14:dataValidation type="list" operator="greaterThanOrEqual" allowBlank="1" showInputMessage="1" showErrorMessage="1" xr:uid="{C45D7546-4210-4F54-94A3-4E26479F2F15}">
          <x14:formula1>
            <xm:f>DropDown!$B$2:$B$13</xm:f>
          </x14:formula1>
          <xm:sqref>Q6:W7</xm:sqref>
        </x14:dataValidation>
        <x14:dataValidation type="list" allowBlank="1" showInputMessage="1" showErrorMessage="1" xr:uid="{AC65BE81-C5B1-4EB2-AE5D-190C07961EC1}">
          <x14:formula1>
            <xm:f>DropDown!$B$2:$B$5</xm:f>
          </x14:formula1>
          <xm:sqref>J6:L6</xm:sqref>
        </x14:dataValidation>
        <x14:dataValidation type="list" allowBlank="1" showInputMessage="1" showErrorMessage="1" xr:uid="{7F342C46-3D7E-4B8A-B434-C23A16A3F5A7}">
          <x14:formula1>
            <xm:f>DropDown!$G$2:$G$6</xm:f>
          </x14:formula1>
          <xm:sqref>L8:M8</xm:sqref>
        </x14:dataValidation>
        <x14:dataValidation type="list" allowBlank="1" showInputMessage="1" showErrorMessage="1" xr:uid="{712B7C47-8A76-4733-991A-A3B1565BE435}">
          <x14:formula1>
            <xm:f>DropDown!G2:G7</xm:f>
          </x14:formula1>
          <xm:sqref>N10:O15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"/>
  <sheetViews>
    <sheetView workbookViewId="0">
      <selection activeCell="F5" sqref="F5"/>
    </sheetView>
  </sheetViews>
  <sheetFormatPr baseColWidth="10" defaultRowHeight="15.05" x14ac:dyDescent="0.3"/>
  <cols>
    <col min="1" max="1" width="18.109375" bestFit="1" customWidth="1"/>
    <col min="2" max="2" width="30.88671875" bestFit="1" customWidth="1"/>
    <col min="3" max="3" width="22.5546875" customWidth="1"/>
    <col min="5" max="5" width="17.21875" customWidth="1"/>
  </cols>
  <sheetData>
    <row r="1" spans="1:7" ht="30.15" x14ac:dyDescent="0.3">
      <c r="A1" s="1" t="s">
        <v>5</v>
      </c>
      <c r="B1" s="1" t="s">
        <v>8</v>
      </c>
      <c r="C1" s="26" t="s">
        <v>37</v>
      </c>
      <c r="D1" s="1" t="s">
        <v>41</v>
      </c>
      <c r="E1" s="1" t="s">
        <v>49</v>
      </c>
      <c r="F1" s="1" t="s">
        <v>99</v>
      </c>
      <c r="G1" s="1" t="s">
        <v>107</v>
      </c>
    </row>
    <row r="2" spans="1:7" x14ac:dyDescent="0.3">
      <c r="A2" t="s">
        <v>10</v>
      </c>
      <c r="B2" t="s">
        <v>104</v>
      </c>
      <c r="C2" t="s">
        <v>21</v>
      </c>
      <c r="D2" s="29">
        <v>1</v>
      </c>
      <c r="F2" t="s">
        <v>21</v>
      </c>
      <c r="G2">
        <v>2</v>
      </c>
    </row>
    <row r="3" spans="1:7" x14ac:dyDescent="0.3">
      <c r="A3" t="s">
        <v>11</v>
      </c>
      <c r="B3" t="s">
        <v>105</v>
      </c>
      <c r="C3" t="s">
        <v>22</v>
      </c>
      <c r="D3" s="29">
        <v>0.6</v>
      </c>
      <c r="F3" t="s">
        <v>22</v>
      </c>
      <c r="G3">
        <v>3</v>
      </c>
    </row>
    <row r="4" spans="1:7" x14ac:dyDescent="0.3">
      <c r="A4" t="s">
        <v>12</v>
      </c>
      <c r="B4" t="s">
        <v>106</v>
      </c>
      <c r="D4" s="29">
        <v>0.3</v>
      </c>
      <c r="G4">
        <v>4</v>
      </c>
    </row>
    <row r="5" spans="1:7" x14ac:dyDescent="0.3">
      <c r="A5" t="s">
        <v>13</v>
      </c>
      <c r="B5" t="s">
        <v>103</v>
      </c>
      <c r="D5" s="29">
        <v>0</v>
      </c>
      <c r="G5">
        <v>5</v>
      </c>
    </row>
    <row r="6" spans="1:7" x14ac:dyDescent="0.3">
      <c r="A6" t="s">
        <v>14</v>
      </c>
      <c r="G6">
        <v>6</v>
      </c>
    </row>
    <row r="7" spans="1:7" x14ac:dyDescent="0.3">
      <c r="A7" t="s">
        <v>75</v>
      </c>
    </row>
    <row r="8" spans="1:7" x14ac:dyDescent="0.3">
      <c r="A8" t="s">
        <v>4</v>
      </c>
    </row>
  </sheetData>
  <sheetProtection algorithmName="SHA-512" hashValue="0wONBlf0vxt/AVQNouXWOOFxgk6HtT1IkpcEZWc1pgLB4A7c3BKpJVTmFZ8YvDiqW2WPgDxpGjsdMiPezcXmvA==" saltValue="APUU75KmUQKCW1lk1JqSLw==" spinCount="100000" sheet="1" objects="1" scenarios="1" selectLockedCells="1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809cc23-566c-4251-95d6-1533bd9b5bd8">
      <Terms xmlns="http://schemas.microsoft.com/office/infopath/2007/PartnerControls"/>
    </lcf76f155ced4ddcb4097134ff3c332f>
    <TaxCatchAll xmlns="17a6fbd2-fdb2-4a38-9992-de0b8b35940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17BCAA7169DF4ABDAECE7B13B9F3FC" ma:contentTypeVersion="16" ma:contentTypeDescription="Create a new document." ma:contentTypeScope="" ma:versionID="e1a66225a6e06a2ea61f4489ca11b131">
  <xsd:schema xmlns:xsd="http://www.w3.org/2001/XMLSchema" xmlns:xs="http://www.w3.org/2001/XMLSchema" xmlns:p="http://schemas.microsoft.com/office/2006/metadata/properties" xmlns:ns2="c809cc23-566c-4251-95d6-1533bd9b5bd8" xmlns:ns3="17a6fbd2-fdb2-4a38-9992-de0b8b359408" targetNamespace="http://schemas.microsoft.com/office/2006/metadata/properties" ma:root="true" ma:fieldsID="1cf233200eb023ca77412a45ab058984" ns2:_="" ns3:_="">
    <xsd:import namespace="c809cc23-566c-4251-95d6-1533bd9b5bd8"/>
    <xsd:import namespace="17a6fbd2-fdb2-4a38-9992-de0b8b3594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09cc23-566c-4251-95d6-1533bd9b5b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d2bc115-f314-4df2-a102-4eef0e497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a6fbd2-fdb2-4a38-9992-de0b8b35940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8da8863-7af3-4c8c-a65d-3f5f44ce1dc8}" ma:internalName="TaxCatchAll" ma:showField="CatchAllData" ma:web="17a6fbd2-fdb2-4a38-9992-de0b8b3594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DFA7F2-870F-4472-9365-C0CD51864DFD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c809cc23-566c-4251-95d6-1533bd9b5bd8"/>
    <ds:schemaRef ds:uri="http://purl.org/dc/elements/1.1/"/>
    <ds:schemaRef ds:uri="http://purl.org/dc/terms/"/>
    <ds:schemaRef ds:uri="http://schemas.openxmlformats.org/package/2006/metadata/core-properties"/>
    <ds:schemaRef ds:uri="17a6fbd2-fdb2-4a38-9992-de0b8b359408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272FDB4-54C1-46E1-A6A3-7655A77573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C09CFA-8EA0-4377-9AF2-88258F0734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09cc23-566c-4251-95d6-1533bd9b5bd8"/>
    <ds:schemaRef ds:uri="17a6fbd2-fdb2-4a38-9992-de0b8b3594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2f063bf-ce3a-473c-8609-3866002c85b0}" enabled="1" method="Standard" siteId="{b914a242-e718-443b-a47c-6b4c649d8c0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RD bis 6 SR</vt:lpstr>
      <vt:lpstr>DropDown</vt:lpstr>
      <vt:lpstr>'RD bis 6 SR'!Druckbereich</vt:lpstr>
    </vt:vector>
  </TitlesOfParts>
  <Company>E.ON IS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J29669</dc:creator>
  <cp:lastModifiedBy>Bock, Carsten</cp:lastModifiedBy>
  <cp:lastPrinted>2019-03-14T08:06:44Z</cp:lastPrinted>
  <dcterms:created xsi:type="dcterms:W3CDTF">2013-04-12T10:17:18Z</dcterms:created>
  <dcterms:modified xsi:type="dcterms:W3CDTF">2025-07-09T07:40:35Z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0x0101008817BCAA7169DF4ABDAECE7B13B9F3FC</vt:lpwstr>
  </property>
  <property fmtid="{D5CDD505-2E9C-101B-9397-08002B2CF9AE}" pid="3" name="MediaServiceImageTags">
    <vt:lpwstr/>
  </property>
</Properties>
</file>